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T:\2017\Tvaerfaglig\91_OV\7691_Nye_samarbejdsformer_og_finansieringskilder\02_Leverancer\AP 4 Due Diligence\"/>
    </mc:Choice>
  </mc:AlternateContent>
  <bookViews>
    <workbookView xWindow="0" yWindow="0" windowWidth="23040" windowHeight="9228"/>
  </bookViews>
  <sheets>
    <sheet name="Værdiansættelse" sheetId="1" r:id="rId1"/>
    <sheet name="DCF" sheetId="2" r:id="rId2"/>
  </sheets>
  <externalReferences>
    <externalReference r:id="rId3"/>
  </externalReferences>
  <definedNames>
    <definedName name="__Fix1" localSheetId="1">#REF!</definedName>
    <definedName name="__Fix1">#REF!</definedName>
    <definedName name="__Fix2" localSheetId="1">#REF!</definedName>
    <definedName name="__Fix2">#REF!</definedName>
    <definedName name="__Fix3" localSheetId="1">#REF!</definedName>
    <definedName name="__Fix3">#REF!</definedName>
    <definedName name="_AMO_UniqueIdentifier" hidden="1">"'553d058e-bbca-424b-8828-97f0031b9cba'"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x1" localSheetId="1">#REF!</definedName>
    <definedName name="_Fix1">#REF!</definedName>
    <definedName name="_Fix2" localSheetId="1">#REF!</definedName>
    <definedName name="_Fix2">#REF!</definedName>
    <definedName name="_Fix3" localSheetId="1">#REF!</definedName>
    <definedName name="_Fix3">#REF!</definedName>
    <definedName name="Antalaar">[1]Værdiansættelse!$O$7</definedName>
    <definedName name="Arbkap1" localSheetId="1">#REF!</definedName>
    <definedName name="Arbkap1">#REF!</definedName>
    <definedName name="Arbkap2" localSheetId="1">#REF!</definedName>
    <definedName name="Arbkap2">#REF!</definedName>
    <definedName name="Arbkap3" localSheetId="1">#REF!</definedName>
    <definedName name="Arbkap3">#REF!</definedName>
    <definedName name="Budgetår" localSheetId="1">#REF!</definedName>
    <definedName name="Budgetår">#REF!</definedName>
    <definedName name="Dage" localSheetId="1">#REF!</definedName>
    <definedName name="Dage">#REF!</definedName>
    <definedName name="Div" localSheetId="1">#REF!</definedName>
    <definedName name="Div">#REF!</definedName>
    <definedName name="Divbal" localSheetId="1">#REF!</definedName>
    <definedName name="Divbal">#REF!</definedName>
    <definedName name="Dividende" localSheetId="1">#REF!</definedName>
    <definedName name="Dividende">#REF!</definedName>
    <definedName name="Exordind" localSheetId="1">#REF!</definedName>
    <definedName name="Exordind">#REF!</definedName>
    <definedName name="Exordud" localSheetId="1">#REF!</definedName>
    <definedName name="Exordud">#REF!</definedName>
    <definedName name="Fastomk1" localSheetId="1">#REF!</definedName>
    <definedName name="Fastomk1">#REF!</definedName>
    <definedName name="Fastomk2" localSheetId="1">#REF!</definedName>
    <definedName name="Fastomk2">#REF!</definedName>
    <definedName name="Fastomk3" localSheetId="1">#REF!</definedName>
    <definedName name="Fastomk3">#REF!</definedName>
    <definedName name="Fastomk4" localSheetId="1">#REF!</definedName>
    <definedName name="Fastomk4">#REF!</definedName>
    <definedName name="figur1">[1]Værdiansættelse!$N$26:$U$44</definedName>
    <definedName name="Finoms" localSheetId="1">#REF!</definedName>
    <definedName name="Finoms">#REF!</definedName>
    <definedName name="Fixfin" localSheetId="1">#REF!</definedName>
    <definedName name="Fixfin">#REF!</definedName>
    <definedName name="Flags" localSheetId="1">#REF!</definedName>
    <definedName name="Flags">#REF!</definedName>
    <definedName name="Hensskat" localSheetId="1">#REF!</definedName>
    <definedName name="Hensskat">#REF!</definedName>
    <definedName name="Hensøvr." localSheetId="1">#REF!</definedName>
    <definedName name="Hensøvr.">#REF!</definedName>
    <definedName name="Indekap" localSheetId="1">#REF!</definedName>
    <definedName name="Indekap">#REF!</definedName>
    <definedName name="Kortrent1" localSheetId="1">#REF!</definedName>
    <definedName name="Kortrent1">#REF!</definedName>
    <definedName name="Kortrent2" localSheetId="1">#REF!</definedName>
    <definedName name="Kortrent2">#REF!</definedName>
    <definedName name="Langrent1" localSheetId="1">#REF!</definedName>
    <definedName name="Langrent1">#REF!</definedName>
    <definedName name="Langrent2" localSheetId="1">#REF!</definedName>
    <definedName name="Langrent2">#REF!</definedName>
    <definedName name="Likoms" localSheetId="1">#REF!</definedName>
    <definedName name="Likoms">#REF!</definedName>
    <definedName name="Lrent1" localSheetId="1">#REF!</definedName>
    <definedName name="Lrent1">#REF!</definedName>
    <definedName name="NewMatrix1" localSheetId="1">#REF!</definedName>
    <definedName name="NewMatrix1">#REF!</definedName>
    <definedName name="Omsakt1" localSheetId="1">#REF!</definedName>
    <definedName name="Omsakt1">#REF!</definedName>
    <definedName name="Omsakt2" localSheetId="1">#REF!</definedName>
    <definedName name="Omsakt2">#REF!</definedName>
    <definedName name="Omsakt3" localSheetId="1">#REF!</definedName>
    <definedName name="Omsakt3">#REF!</definedName>
    <definedName name="Omsakt4" localSheetId="1">#REF!</definedName>
    <definedName name="Omsakt4">#REF!</definedName>
    <definedName name="Omsakv1" localSheetId="1">#REF!</definedName>
    <definedName name="Omsakv1">#REF!</definedName>
    <definedName name="Omsætning1" localSheetId="1">#REF!</definedName>
    <definedName name="Omsætning1">#REF!</definedName>
    <definedName name="Omsætning2" localSheetId="1">#REF!</definedName>
    <definedName name="Omsætning2">#REF!</definedName>
    <definedName name="Omsætning3" localSheetId="1">#REF!</definedName>
    <definedName name="Omsætning3">#REF!</definedName>
    <definedName name="Omsætning4" localSheetId="1">#REF!</definedName>
    <definedName name="Omsætning4">#REF!</definedName>
    <definedName name="Overekap" localSheetId="1">#REF!</definedName>
    <definedName name="Overekap">#REF!</definedName>
    <definedName name="Pal_Workbook_GUID" hidden="1">"3RGVDMTIQCUEDU3QQ5FE7REN"</definedName>
    <definedName name="Realkredit" localSheetId="1">#REF!</definedName>
    <definedName name="Realkredit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hidden="1">FALSE</definedName>
    <definedName name="RiskIsOptimization" hidden="1">FALSE</definedName>
    <definedName name="RiskIsOutput" hidden="1">FALSE</definedName>
    <definedName name="RiskIsStatistics" hidden="1">FALSE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olver_adj" localSheetId="1" hidden="1">DCF!$F$82</definedName>
    <definedName name="solver_cvg" localSheetId="1" hidden="1">0.0001</definedName>
    <definedName name="solver_drv" localSheetId="1" hidden="1">1</definedName>
    <definedName name="solver_est" localSheetId="1" hidden="1">1</definedName>
    <definedName name="solver_itr" localSheetId="1" hidden="1">100</definedName>
    <definedName name="solver_lin" localSheetId="1" hidden="1">2</definedName>
    <definedName name="solver_neg" localSheetId="1" hidden="1">2</definedName>
    <definedName name="solver_num" localSheetId="1" hidden="1">0</definedName>
    <definedName name="solver_nwt" localSheetId="1" hidden="1">1</definedName>
    <definedName name="solver_opt" localSheetId="1" hidden="1">DCF!$I$82</definedName>
    <definedName name="solver_pre" localSheetId="1" hidden="1">0.000001</definedName>
    <definedName name="solver_scl" localSheetId="1" hidden="1">2</definedName>
    <definedName name="solver_sho" localSheetId="1" hidden="1">2</definedName>
    <definedName name="solver_tim" localSheetId="1" hidden="1">100</definedName>
    <definedName name="solver_tol" localSheetId="1" hidden="1">0.05</definedName>
    <definedName name="solver_typ" localSheetId="1" hidden="1">3</definedName>
    <definedName name="solver_val" localSheetId="1" hidden="1">195</definedName>
    <definedName name="_xlnm.Print_Area" localSheetId="1">DCF!$A$1:$AD$99</definedName>
    <definedName name="Varomk1" localSheetId="1">#REF!</definedName>
    <definedName name="Varomk1">#REF!</definedName>
    <definedName name="Varomk2" localSheetId="1">#REF!</definedName>
    <definedName name="Varomk2">#REF!</definedName>
    <definedName name="Varomk3" localSheetId="1">#REF!</definedName>
    <definedName name="Varomk3">#REF!</definedName>
    <definedName name="Varomk4" localSheetId="1">#REF!</definedName>
    <definedName name="Varomk4">#REF!</definedName>
    <definedName name="Værdi">[1]Værdiansættelse!$A$26:$L$63</definedName>
    <definedName name="Værdi1" localSheetId="1">[1]Værdiansættelse!#REF!</definedName>
    <definedName name="Værdi1">[1]Værdiansættelse!#REF!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0" i="2" l="1"/>
  <c r="C77" i="2"/>
  <c r="K67" i="2" l="1"/>
  <c r="J68" i="2"/>
  <c r="I69" i="2"/>
  <c r="H70" i="2"/>
  <c r="G71" i="2"/>
  <c r="C30" i="2"/>
  <c r="C29" i="2"/>
  <c r="P100" i="2" l="1"/>
  <c r="C20" i="2"/>
  <c r="C31" i="2"/>
  <c r="I54" i="2"/>
  <c r="C27" i="2"/>
  <c r="B15" i="2" s="1"/>
  <c r="D18" i="2"/>
  <c r="D26" i="2" s="1"/>
  <c r="N40" i="2"/>
  <c r="O40" i="2"/>
  <c r="P40" i="2"/>
  <c r="Q40" i="2"/>
  <c r="R40" i="2"/>
  <c r="S40" i="2"/>
  <c r="T40" i="2"/>
  <c r="U40" i="2"/>
  <c r="V40" i="2"/>
  <c r="W40" i="2"/>
  <c r="S88" i="2"/>
  <c r="R88" i="2" s="1"/>
  <c r="Q88" i="2" s="1"/>
  <c r="B22" i="2" l="1"/>
  <c r="T88" i="2"/>
  <c r="U88" i="2" s="1"/>
  <c r="P101" i="2"/>
  <c r="P102" i="2" s="1"/>
  <c r="P99" i="2"/>
  <c r="P98" i="2" s="1"/>
  <c r="B40" i="2"/>
  <c r="B81" i="2" l="1"/>
  <c r="C80" i="2"/>
  <c r="B80" i="2"/>
  <c r="C79" i="2"/>
  <c r="B79" i="2"/>
  <c r="C74" i="2"/>
  <c r="K71" i="2"/>
  <c r="J71" i="2"/>
  <c r="I71" i="2"/>
  <c r="H71" i="2"/>
  <c r="K70" i="2"/>
  <c r="J70" i="2"/>
  <c r="I70" i="2"/>
  <c r="G70" i="2"/>
  <c r="K69" i="2"/>
  <c r="J69" i="2"/>
  <c r="H69" i="2"/>
  <c r="G69" i="2"/>
  <c r="F69" i="2"/>
  <c r="P91" i="2" s="1"/>
  <c r="K68" i="2"/>
  <c r="I68" i="2"/>
  <c r="H68" i="2"/>
  <c r="G68" i="2"/>
  <c r="J67" i="2"/>
  <c r="I67" i="2"/>
  <c r="H67" i="2"/>
  <c r="G67" i="2"/>
  <c r="E61" i="2"/>
  <c r="C62" i="2"/>
  <c r="I59" i="2"/>
  <c r="V69" i="2" s="1"/>
  <c r="E59" i="2"/>
  <c r="E54" i="2"/>
  <c r="C45" i="2"/>
  <c r="C35" i="2"/>
  <c r="D35" i="2" s="1"/>
  <c r="D27" i="2"/>
  <c r="E27" i="2" s="1"/>
  <c r="F27" i="2" s="1"/>
  <c r="G27" i="2" s="1"/>
  <c r="H27" i="2" s="1"/>
  <c r="I27" i="2" s="1"/>
  <c r="J27" i="2" s="1"/>
  <c r="K27" i="2" s="1"/>
  <c r="L27" i="2" s="1"/>
  <c r="C43" i="2" s="1"/>
  <c r="C44" i="2" s="1"/>
  <c r="B20" i="2"/>
  <c r="B16" i="2"/>
  <c r="I61" i="2"/>
  <c r="V70" i="2" s="1"/>
  <c r="P90" i="2" l="1"/>
  <c r="P89" i="2" s="1"/>
  <c r="P92" i="2"/>
  <c r="P93" i="2" s="1"/>
  <c r="C81" i="2"/>
  <c r="G66" i="2"/>
  <c r="C36" i="2"/>
  <c r="D66" i="2"/>
  <c r="C47" i="2"/>
  <c r="D36" i="2"/>
  <c r="E35" i="2"/>
  <c r="K66" i="2"/>
  <c r="J66" i="2"/>
  <c r="K32" i="2"/>
  <c r="K34" i="2" s="1"/>
  <c r="C32" i="2"/>
  <c r="C34" i="2" s="1"/>
  <c r="J32" i="2"/>
  <c r="J34" i="2" s="1"/>
  <c r="F32" i="2"/>
  <c r="F34" i="2" s="1"/>
  <c r="L32" i="2"/>
  <c r="L34" i="2" s="1"/>
  <c r="D16" i="1"/>
  <c r="E16" i="1"/>
  <c r="F16" i="1"/>
  <c r="C37" i="2" l="1"/>
  <c r="S97" i="2"/>
  <c r="H66" i="2"/>
  <c r="C49" i="2"/>
  <c r="H39" i="2"/>
  <c r="F39" i="2"/>
  <c r="L39" i="2"/>
  <c r="K39" i="2"/>
  <c r="D39" i="2"/>
  <c r="G39" i="2"/>
  <c r="I39" i="2"/>
  <c r="J39" i="2"/>
  <c r="E39" i="2"/>
  <c r="E36" i="2"/>
  <c r="F35" i="2"/>
  <c r="D32" i="2"/>
  <c r="H32" i="2"/>
  <c r="F68" i="2"/>
  <c r="F67" i="2"/>
  <c r="E32" i="2"/>
  <c r="E34" i="2" s="1"/>
  <c r="G32" i="2"/>
  <c r="G34" i="2" s="1"/>
  <c r="F70" i="2"/>
  <c r="F71" i="2"/>
  <c r="D37" i="2" l="1"/>
  <c r="D40" i="2" s="1"/>
  <c r="D34" i="2"/>
  <c r="I32" i="2"/>
  <c r="I34" i="2" s="1"/>
  <c r="H34" i="2"/>
  <c r="T97" i="2"/>
  <c r="U97" i="2" s="1"/>
  <c r="R97" i="2"/>
  <c r="Q97" i="2" s="1"/>
  <c r="G35" i="2"/>
  <c r="F36" i="2"/>
  <c r="F37" i="2" s="1"/>
  <c r="F40" i="2" s="1"/>
  <c r="E37" i="2"/>
  <c r="E40" i="2" l="1"/>
  <c r="H35" i="2"/>
  <c r="G36" i="2"/>
  <c r="G37" i="2" s="1"/>
  <c r="G40" i="2" s="1"/>
  <c r="H36" i="2" l="1"/>
  <c r="H37" i="2" s="1"/>
  <c r="H40" i="2" s="1"/>
  <c r="I35" i="2"/>
  <c r="J35" i="2" l="1"/>
  <c r="I36" i="2"/>
  <c r="I37" i="2" s="1"/>
  <c r="D44" i="2"/>
  <c r="C46" i="2"/>
  <c r="C48" i="2" s="1"/>
  <c r="I57" i="2" l="1"/>
  <c r="V68" i="2" s="1"/>
  <c r="M41" i="2"/>
  <c r="I40" i="2"/>
  <c r="K35" i="2"/>
  <c r="J36" i="2"/>
  <c r="J37" i="2" s="1"/>
  <c r="J40" i="2" l="1"/>
  <c r="L35" i="2"/>
  <c r="L36" i="2" s="1"/>
  <c r="L37" i="2" s="1"/>
  <c r="K36" i="2"/>
  <c r="K37" i="2" s="1"/>
  <c r="L40" i="2" l="1"/>
  <c r="I56" i="2"/>
  <c r="V67" i="2" s="1"/>
  <c r="U68" i="2" s="1"/>
  <c r="W68" i="2" s="1"/>
  <c r="U69" i="2" s="1"/>
  <c r="W69" i="2" s="1"/>
  <c r="U70" i="2" s="1"/>
  <c r="W70" i="2" s="1"/>
  <c r="V71" i="2" s="1"/>
  <c r="P97" i="2"/>
  <c r="K40" i="2"/>
  <c r="P88" i="2"/>
  <c r="M40" i="2" l="1"/>
  <c r="I60" i="2"/>
  <c r="I58" i="2"/>
  <c r="C2" i="1" s="1"/>
  <c r="C16" i="1" s="1"/>
  <c r="D70" i="2" l="1"/>
  <c r="D73" i="2"/>
  <c r="I62" i="2"/>
  <c r="D74" i="2" s="1"/>
</calcChain>
</file>

<file path=xl/comments1.xml><?xml version="1.0" encoding="utf-8"?>
<comments xmlns="http://schemas.openxmlformats.org/spreadsheetml/2006/main">
  <authors>
    <author>Microsoft Office-bruger</author>
    <author>Mads P. H. Andersen</author>
    <author>Kenneth Kjeldgaard</author>
    <author>Martin Badsted</author>
    <author>Ellen Strøbeck</author>
  </authors>
  <commentList>
    <comment ref="B29" authorId="0" shapeId="0">
      <text>
        <r>
          <rPr>
            <b/>
            <sz val="10"/>
            <color indexed="81"/>
            <rFont val="Calibri"/>
            <family val="2"/>
          </rPr>
          <t xml:space="preserve">Tag højde for ejerløn
</t>
        </r>
      </text>
    </comment>
    <comment ref="B32" authorId="1" shapeId="0">
      <text>
        <r>
          <rPr>
            <sz val="9"/>
            <color indexed="81"/>
            <rFont val="Geneva"/>
          </rPr>
          <t xml:space="preserve">Inkluderer Ikke finansielle anlægsaktiver
</t>
        </r>
      </text>
    </comment>
    <comment ref="B35" authorId="1" shapeId="0">
      <text>
        <r>
          <rPr>
            <sz val="9"/>
            <color indexed="81"/>
            <rFont val="Geneva"/>
          </rPr>
          <t xml:space="preserve">Skattesatsen skal svare til den estimerede effektive skatteprocent i budgetperiodens enkelte år
</t>
        </r>
      </text>
    </comment>
    <comment ref="C44" authorId="1" shapeId="0">
      <text>
        <r>
          <rPr>
            <sz val="9"/>
            <color indexed="81"/>
            <rFont val="Geneva"/>
          </rPr>
          <t>Overvej hvorvidt dette beløb er realistisk da en stor del af den beregnede værdi formodentlig afhænger heraf</t>
        </r>
      </text>
    </comment>
    <comment ref="C62" authorId="2" shapeId="0">
      <text>
        <r>
          <rPr>
            <b/>
            <sz val="9"/>
            <color indexed="81"/>
            <rFont val="Tahoma"/>
            <family val="2"/>
          </rPr>
          <t>Kenneth Kjeldgaard:</t>
        </r>
        <r>
          <rPr>
            <sz val="9"/>
            <color indexed="81"/>
            <rFont val="Tahoma"/>
            <family val="2"/>
          </rPr>
          <t xml:space="preserve">
Måske kun selskabsspecifik risikopræmie + markedsrente = EK afkastkrav</t>
        </r>
      </text>
    </comment>
    <comment ref="B65" authorId="3" shapeId="0">
      <text>
        <r>
          <rPr>
            <sz val="9"/>
            <color indexed="81"/>
            <rFont val="Geneva"/>
          </rPr>
          <t xml:space="preserve">Indtastes kun, hvis beta-værdi ikke bruges
</t>
        </r>
      </text>
    </comment>
    <comment ref="I66" authorId="4" shapeId="0">
      <text>
        <r>
          <rPr>
            <sz val="9"/>
            <color indexed="81"/>
            <rFont val="Geneva"/>
          </rPr>
          <t xml:space="preserve">Dette parameter skal indtastes selvstændigt og svare til den beregnede Wacc
</t>
        </r>
      </text>
    </comment>
    <comment ref="F69" authorId="4" shapeId="0">
      <text>
        <r>
          <rPr>
            <sz val="9"/>
            <color indexed="81"/>
            <rFont val="Geneva"/>
          </rPr>
          <t xml:space="preserve">Dette paramet skal indtastes selvstændigt og svare til antagelsen om vækst i terminal perioden
</t>
        </r>
      </text>
    </comment>
  </commentList>
</comments>
</file>

<file path=xl/sharedStrings.xml><?xml version="1.0" encoding="utf-8"?>
<sst xmlns="http://schemas.openxmlformats.org/spreadsheetml/2006/main" count="91" uniqueCount="80">
  <si>
    <t>Værdi</t>
  </si>
  <si>
    <t>Værdi i alt</t>
  </si>
  <si>
    <t>Due Diligence faser</t>
  </si>
  <si>
    <t>Management due diligence</t>
  </si>
  <si>
    <t xml:space="preserve">IT-mæssig due diligence </t>
  </si>
  <si>
    <t xml:space="preserve">Juridisk due diligence </t>
  </si>
  <si>
    <t xml:space="preserve">Forsikringsmæssig due diligence </t>
  </si>
  <si>
    <t xml:space="preserve">Miljømæssig due diligence </t>
  </si>
  <si>
    <t xml:space="preserve">Skattemæssig due diligence </t>
  </si>
  <si>
    <t xml:space="preserve">Økonomisk due diligence </t>
  </si>
  <si>
    <t xml:space="preserve">Immaterialretlig due diligence </t>
  </si>
  <si>
    <t xml:space="preserve">Operativ due diligence </t>
  </si>
  <si>
    <t xml:space="preserve">Kommerciel due diligence </t>
  </si>
  <si>
    <t xml:space="preserve">Teknisk due diligence </t>
  </si>
  <si>
    <t>Værdiansættelsesmetode</t>
  </si>
  <si>
    <t>DCF-model</t>
  </si>
  <si>
    <t>Multipel-metoden</t>
  </si>
  <si>
    <t>Mæglerværdi</t>
  </si>
  <si>
    <t>Substans-metoden</t>
  </si>
  <si>
    <t>VIRKSOMHED</t>
  </si>
  <si>
    <t>Oplysninger fra årsrapporten</t>
  </si>
  <si>
    <t>Skattesats</t>
  </si>
  <si>
    <t>Materiellen anlægsaktiver</t>
  </si>
  <si>
    <t>Antagelser</t>
  </si>
  <si>
    <t>Vækst p.a. i terminalperiode</t>
  </si>
  <si>
    <t>Ændringer i arbejdskapital</t>
  </si>
  <si>
    <t>Case</t>
  </si>
  <si>
    <t>EBIT</t>
  </si>
  <si>
    <t>+afskrivninger &amp; hensættelser</t>
  </si>
  <si>
    <t>Investeringer i anlægsaktiver</t>
  </si>
  <si>
    <t>Cash Flow fra driften før skat</t>
  </si>
  <si>
    <t>EBIT Skattesats i pct.</t>
  </si>
  <si>
    <t>-Skat på EBIT</t>
  </si>
  <si>
    <t>-Ejerløn</t>
  </si>
  <si>
    <t>Cash-flow før fin. poster efter betalt skat</t>
  </si>
  <si>
    <t>Sidste budgetår</t>
  </si>
  <si>
    <t>EBIT terminalperiode</t>
  </si>
  <si>
    <t>Skattesats i terminalperiode</t>
  </si>
  <si>
    <t>EBIT efter skat</t>
  </si>
  <si>
    <t>Ændring i nettoarbejdskapital</t>
  </si>
  <si>
    <t>Frit Cash-Flow i terminalperiode</t>
  </si>
  <si>
    <t xml:space="preserve"> </t>
  </si>
  <si>
    <t>Benyttes Beta-værdi (1=ja , 0=nej)</t>
  </si>
  <si>
    <t>Nutidsværdi af frit CF budgetteringsperiode</t>
  </si>
  <si>
    <t>Nutidsværdi af frit CF terminalperiode</t>
  </si>
  <si>
    <t>Afkastkrav ved brug af Beta</t>
  </si>
  <si>
    <t>Enterprise value</t>
  </si>
  <si>
    <t>Ugearet beta</t>
  </si>
  <si>
    <t>Beta værdi</t>
  </si>
  <si>
    <t>Total værdi af virksomheden</t>
  </si>
  <si>
    <t>Risikofri rente</t>
  </si>
  <si>
    <t>Markedsrisikopræmie</t>
  </si>
  <si>
    <t>Egenkapitalens værdi</t>
  </si>
  <si>
    <t>Selskabsspecifik risikopræmie</t>
  </si>
  <si>
    <t>Egenkapitalens afkastkrav</t>
  </si>
  <si>
    <t>Grafisk fremstilling af værdikomponenter</t>
  </si>
  <si>
    <t>Afkastkrav uden brug af Beta</t>
  </si>
  <si>
    <t>Følsomhedsanalyse</t>
  </si>
  <si>
    <t>Wacc</t>
  </si>
  <si>
    <t>Grafik</t>
  </si>
  <si>
    <t>Diskonteringsfaktor</t>
  </si>
  <si>
    <t>Budgetperiodens Cash-flow</t>
  </si>
  <si>
    <t>Rentesats fremmedkapital</t>
  </si>
  <si>
    <t>Terminal værdi</t>
  </si>
  <si>
    <t>Ikke-driftsrelaterede aktiver</t>
  </si>
  <si>
    <t>Vækst p.a.</t>
  </si>
  <si>
    <t>Gæld</t>
  </si>
  <si>
    <t>E.kap. værdi</t>
  </si>
  <si>
    <t>Kapitalstruktur</t>
  </si>
  <si>
    <t>Aktuel</t>
  </si>
  <si>
    <t>Gældsandel</t>
  </si>
  <si>
    <t>Egenkapitalandel</t>
  </si>
  <si>
    <t>Markedsværdi af driftsfremmede aktiver (Df. akt.)</t>
  </si>
  <si>
    <t>Hele perioden</t>
  </si>
  <si>
    <t>Diskonteringsfaktor i terminalperioden</t>
  </si>
  <si>
    <t>Afskrivninger &amp; hensættelser</t>
  </si>
  <si>
    <t>Værdiansættelse og følsomhedsanalyse</t>
  </si>
  <si>
    <t>Frit Cash-flow til analyse</t>
  </si>
  <si>
    <t>Rente og Afkastkrav</t>
  </si>
  <si>
    <t>NOTE: Brug af regneark er på eget ansvar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</si>
</sst>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6" formatCode="&quot;kr.&quot;\ #,##0;[Red]&quot;kr.&quot;\ \-#,##0"/>
    <numFmt numFmtId="44" formatCode="_ &quot;kr.&quot;\ * #,##0.00_ ;_ &quot;kr.&quot;\ * \-#,##0.00_ ;_ &quot;kr.&quot;\ * &quot;-&quot;??_ ;_ @_ "/>
    <numFmt numFmtId="43" formatCode="_ * #,##0.00_ ;_ * \-#,##0.00_ ;_ * &quot;-&quot;??_ ;_ @_ "/>
    <numFmt numFmtId="164" formatCode="0.0%"/>
    <numFmt numFmtId="165" formatCode="#,##0.00;[Red]#,##0.00"/>
    <numFmt numFmtId="166" formatCode="#,##0;[Red]#,##0"/>
    <numFmt numFmtId="167" formatCode="_(* #,##0.00_);_(* \(#,##0.00\);_(* &quot;-&quot;??_);_(@_)"/>
    <numFmt numFmtId="168" formatCode="_(* #,##0_);_(* \(#,##0\);_(* &quot;-&quot;??_);_(@_)"/>
    <numFmt numFmtId="169" formatCode="#,##0.0_);[Red]\(#,##0.0\)"/>
    <numFmt numFmtId="170" formatCode="#,##0.000;[Red]#,##0.000"/>
    <numFmt numFmtId="171" formatCode="_ * #,##0_ ;_ * \-#,##0_ ;_ * &quot;-&quot;??_ ;_ @_ "/>
    <numFmt numFmtId="172" formatCode="_ &quot;kr.&quot;\ * #,##0_ ;_ &quot;kr.&quot;\ * \-#,##0_ ;_ &quot;kr.&quot;\ * &quot;-&quot;??_ ;_ @_ "/>
    <numFmt numFmtId="173" formatCode="#,##0.00_ ;\-#,##0.00\ "/>
  </numFmts>
  <fonts count="28">
    <font>
      <sz val="9"/>
      <color theme="1"/>
      <name val="Arial"/>
      <family val="2"/>
    </font>
    <font>
      <sz val="9"/>
      <color theme="1"/>
      <name val="Arial"/>
      <family val="2"/>
    </font>
    <font>
      <b/>
      <i/>
      <sz val="10"/>
      <color indexed="9"/>
      <name val="Arial"/>
      <family val="2"/>
    </font>
    <font>
      <sz val="10"/>
      <name val="Geneva"/>
    </font>
    <font>
      <sz val="11"/>
      <name val="Univers 55"/>
    </font>
    <font>
      <sz val="11"/>
      <name val="Times New Roman"/>
      <family val="1"/>
    </font>
    <font>
      <b/>
      <sz val="11"/>
      <name val="Univers 55"/>
    </font>
    <font>
      <b/>
      <i/>
      <sz val="9"/>
      <color theme="1"/>
      <name val="Arial"/>
      <family val="2"/>
    </font>
    <font>
      <b/>
      <sz val="11"/>
      <name val="Times New Roman"/>
      <family val="1"/>
    </font>
    <font>
      <b/>
      <sz val="15"/>
      <name val="Times New Roman"/>
      <family val="1"/>
    </font>
    <font>
      <b/>
      <sz val="11"/>
      <name val="Univers 45 Light"/>
    </font>
    <font>
      <sz val="11"/>
      <color theme="0"/>
      <name val="Univers 55"/>
    </font>
    <font>
      <b/>
      <sz val="11"/>
      <color theme="0"/>
      <name val="Univers 55"/>
    </font>
    <font>
      <sz val="10"/>
      <name val="Arial"/>
      <family val="2"/>
    </font>
    <font>
      <sz val="11"/>
      <color indexed="9"/>
      <name val="Univers 55"/>
    </font>
    <font>
      <sz val="11"/>
      <name val="Univers 45 Light"/>
    </font>
    <font>
      <b/>
      <sz val="10"/>
      <color indexed="81"/>
      <name val="Calibri"/>
      <family val="2"/>
    </font>
    <font>
      <sz val="9"/>
      <color indexed="81"/>
      <name val="Geneva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0"/>
      <name val="Times New Roman"/>
      <family val="1"/>
    </font>
    <font>
      <b/>
      <sz val="12"/>
      <name val="Times New Roman"/>
      <family val="1"/>
    </font>
    <font>
      <b/>
      <sz val="12"/>
      <name val="Univers 55"/>
    </font>
    <font>
      <b/>
      <sz val="14"/>
      <name val="Univers 45 Light"/>
    </font>
    <font>
      <b/>
      <sz val="16"/>
      <color rgb="FF076471"/>
      <name val="Univers 45 Light"/>
    </font>
    <font>
      <b/>
      <sz val="11"/>
      <color theme="0"/>
      <name val="Univers 45 Light"/>
    </font>
    <font>
      <b/>
      <sz val="11"/>
      <color theme="0"/>
      <name val="Times New Roman"/>
      <family val="1"/>
    </font>
    <font>
      <b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76471"/>
        <bgColor indexed="64"/>
      </patternFill>
    </fill>
    <fill>
      <patternFill patternType="solid">
        <fgColor rgb="FFB4CAD2"/>
        <bgColor indexed="64"/>
      </patternFill>
    </fill>
    <fill>
      <patternFill patternType="solid">
        <fgColor rgb="FF7DA3AD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5" fillId="0" borderId="0"/>
    <xf numFmtId="165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7">
    <xf numFmtId="0" fontId="0" fillId="0" borderId="0" xfId="0"/>
    <xf numFmtId="44" fontId="4" fillId="0" borderId="0" xfId="1" applyFont="1" applyFill="1" applyBorder="1" applyProtection="1">
      <protection locked="0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4" xfId="0" applyBorder="1"/>
    <xf numFmtId="44" fontId="4" fillId="0" borderId="6" xfId="1" applyFont="1" applyFill="1" applyBorder="1" applyProtection="1">
      <protection locked="0"/>
    </xf>
    <xf numFmtId="0" fontId="2" fillId="2" borderId="7" xfId="0" applyFont="1" applyFill="1" applyBorder="1"/>
    <xf numFmtId="0" fontId="0" fillId="0" borderId="0" xfId="0" applyBorder="1"/>
    <xf numFmtId="0" fontId="2" fillId="2" borderId="8" xfId="0" applyFont="1" applyFill="1" applyBorder="1"/>
    <xf numFmtId="0" fontId="2" fillId="0" borderId="11" xfId="0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0" fontId="0" fillId="0" borderId="14" xfId="0" applyBorder="1"/>
    <xf numFmtId="0" fontId="0" fillId="0" borderId="14" xfId="0" applyFont="1" applyBorder="1" applyAlignment="1"/>
    <xf numFmtId="0" fontId="0" fillId="0" borderId="14" xfId="0" applyFont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0" borderId="17" xfId="0" applyFont="1" applyFill="1" applyBorder="1"/>
    <xf numFmtId="0" fontId="5" fillId="0" borderId="0" xfId="3" applyNumberFormat="1" applyFont="1"/>
    <xf numFmtId="37" fontId="5" fillId="0" borderId="0" xfId="3" applyFont="1"/>
    <xf numFmtId="37" fontId="6" fillId="0" borderId="0" xfId="3" applyFont="1" applyBorder="1"/>
    <xf numFmtId="37" fontId="5" fillId="0" borderId="0" xfId="3" applyFont="1" applyBorder="1"/>
    <xf numFmtId="37" fontId="4" fillId="0" borderId="0" xfId="3" applyFont="1" applyBorder="1"/>
    <xf numFmtId="37" fontId="7" fillId="0" borderId="0" xfId="3" applyFont="1" applyBorder="1" applyAlignment="1">
      <alignment horizontal="center"/>
    </xf>
    <xf numFmtId="37" fontId="8" fillId="0" borderId="0" xfId="3" applyFont="1"/>
    <xf numFmtId="0" fontId="4" fillId="0" borderId="0" xfId="3" applyNumberFormat="1" applyFont="1" applyBorder="1"/>
    <xf numFmtId="37" fontId="5" fillId="0" borderId="0" xfId="3" applyFont="1" applyFill="1" applyBorder="1" applyAlignment="1">
      <alignment horizontal="center"/>
    </xf>
    <xf numFmtId="37" fontId="9" fillId="0" borderId="0" xfId="3" applyFont="1"/>
    <xf numFmtId="0" fontId="10" fillId="0" borderId="0" xfId="3" applyNumberFormat="1" applyFont="1"/>
    <xf numFmtId="38" fontId="4" fillId="0" borderId="0" xfId="3" applyNumberFormat="1" applyFont="1" applyFill="1" applyAlignment="1">
      <alignment horizontal="right"/>
    </xf>
    <xf numFmtId="0" fontId="10" fillId="0" borderId="0" xfId="3" applyNumberFormat="1" applyFont="1" applyFill="1" applyBorder="1" applyAlignment="1">
      <alignment horizontal="center"/>
    </xf>
    <xf numFmtId="0" fontId="4" fillId="0" borderId="0" xfId="3" applyNumberFormat="1" applyFont="1"/>
    <xf numFmtId="38" fontId="4" fillId="0" borderId="0" xfId="3" applyNumberFormat="1" applyFont="1" applyFill="1"/>
    <xf numFmtId="38" fontId="4" fillId="0" borderId="0" xfId="3" applyNumberFormat="1" applyFont="1" applyFill="1" applyBorder="1"/>
    <xf numFmtId="3" fontId="4" fillId="0" borderId="0" xfId="3" applyNumberFormat="1" applyFont="1" applyFill="1" applyBorder="1"/>
    <xf numFmtId="37" fontId="4" fillId="0" borderId="0" xfId="3" applyFont="1"/>
    <xf numFmtId="38" fontId="5" fillId="0" borderId="0" xfId="3" applyNumberFormat="1" applyFont="1" applyFill="1" applyBorder="1"/>
    <xf numFmtId="3" fontId="10" fillId="0" borderId="0" xfId="4" applyNumberFormat="1" applyFont="1" applyFill="1" applyBorder="1"/>
    <xf numFmtId="0" fontId="5" fillId="0" borderId="0" xfId="3" applyNumberFormat="1" applyFont="1" applyFill="1" applyBorder="1"/>
    <xf numFmtId="0" fontId="4" fillId="0" borderId="0" xfId="3" applyNumberFormat="1" applyFont="1" applyFill="1" applyBorder="1"/>
    <xf numFmtId="37" fontId="5" fillId="0" borderId="0" xfId="3" applyFont="1" applyFill="1" applyBorder="1"/>
    <xf numFmtId="0" fontId="10" fillId="0" borderId="0" xfId="3" applyNumberFormat="1" applyFont="1" applyFill="1" applyBorder="1"/>
    <xf numFmtId="0" fontId="10" fillId="0" borderId="18" xfId="3" applyNumberFormat="1" applyFont="1" applyBorder="1"/>
    <xf numFmtId="0" fontId="10" fillId="0" borderId="19" xfId="3" applyNumberFormat="1" applyFont="1" applyBorder="1"/>
    <xf numFmtId="0" fontId="8" fillId="0" borderId="0" xfId="3" applyNumberFormat="1" applyFont="1" applyFill="1"/>
    <xf numFmtId="0" fontId="5" fillId="0" borderId="0" xfId="3" applyNumberFormat="1" applyFont="1" applyFill="1"/>
    <xf numFmtId="37" fontId="4" fillId="0" borderId="0" xfId="3" applyNumberFormat="1" applyFont="1"/>
    <xf numFmtId="38" fontId="10" fillId="0" borderId="20" xfId="3" applyNumberFormat="1" applyFont="1" applyFill="1" applyBorder="1"/>
    <xf numFmtId="0" fontId="8" fillId="0" borderId="0" xfId="3" applyNumberFormat="1" applyFont="1"/>
    <xf numFmtId="43" fontId="4" fillId="0" borderId="0" xfId="6" applyFont="1"/>
    <xf numFmtId="0" fontId="6" fillId="0" borderId="19" xfId="4" applyNumberFormat="1" applyFont="1" applyBorder="1" applyAlignment="1">
      <alignment horizontal="right"/>
    </xf>
    <xf numFmtId="166" fontId="4" fillId="0" borderId="0" xfId="4" quotePrefix="1" applyNumberFormat="1" applyFont="1" applyBorder="1"/>
    <xf numFmtId="9" fontId="4" fillId="0" borderId="19" xfId="2" applyFont="1" applyBorder="1"/>
    <xf numFmtId="37" fontId="4" fillId="0" borderId="19" xfId="4" quotePrefix="1" applyNumberFormat="1" applyFont="1" applyBorder="1"/>
    <xf numFmtId="0" fontId="8" fillId="0" borderId="0" xfId="3" applyNumberFormat="1" applyFont="1" applyBorder="1" applyAlignment="1">
      <alignment horizontal="left"/>
    </xf>
    <xf numFmtId="169" fontId="5" fillId="0" borderId="0" xfId="4" quotePrefix="1" applyNumberFormat="1" applyFont="1" applyBorder="1"/>
    <xf numFmtId="0" fontId="4" fillId="0" borderId="0" xfId="3" applyNumberFormat="1" applyFont="1" applyFill="1"/>
    <xf numFmtId="0" fontId="4" fillId="0" borderId="0" xfId="3" applyNumberFormat="1" applyFont="1" applyAlignment="1">
      <alignment horizontal="center"/>
    </xf>
    <xf numFmtId="9" fontId="4" fillId="0" borderId="0" xfId="2" applyFont="1" applyAlignment="1">
      <alignment horizontal="center"/>
    </xf>
    <xf numFmtId="164" fontId="5" fillId="0" borderId="0" xfId="2" applyNumberFormat="1" applyFont="1"/>
    <xf numFmtId="9" fontId="4" fillId="0" borderId="0" xfId="2" applyNumberFormat="1" applyFont="1" applyAlignment="1">
      <alignment horizontal="center"/>
    </xf>
    <xf numFmtId="10" fontId="5" fillId="0" borderId="0" xfId="2" applyNumberFormat="1" applyFont="1"/>
    <xf numFmtId="9" fontId="5" fillId="0" borderId="0" xfId="2" applyFont="1"/>
    <xf numFmtId="164" fontId="6" fillId="0" borderId="0" xfId="2" applyNumberFormat="1" applyFont="1" applyFill="1" applyProtection="1">
      <protection locked="0"/>
    </xf>
    <xf numFmtId="0" fontId="4" fillId="0" borderId="0" xfId="3" applyNumberFormat="1" applyFont="1" applyBorder="1" applyAlignment="1">
      <alignment horizontal="center"/>
    </xf>
    <xf numFmtId="166" fontId="4" fillId="0" borderId="0" xfId="4" applyNumberFormat="1" applyFont="1" applyFill="1" applyProtection="1">
      <protection locked="0"/>
    </xf>
    <xf numFmtId="9" fontId="4" fillId="0" borderId="0" xfId="3" applyNumberFormat="1" applyFont="1"/>
    <xf numFmtId="38" fontId="4" fillId="0" borderId="0" xfId="3" quotePrefix="1" applyNumberFormat="1" applyFont="1" applyFill="1" applyBorder="1"/>
    <xf numFmtId="38" fontId="4" fillId="0" borderId="0" xfId="3" applyNumberFormat="1" applyFont="1" applyBorder="1"/>
    <xf numFmtId="170" fontId="5" fillId="0" borderId="0" xfId="4" applyNumberFormat="1" applyFont="1"/>
    <xf numFmtId="10" fontId="5" fillId="0" borderId="0" xfId="2" applyNumberFormat="1" applyFont="1" applyFill="1" applyBorder="1"/>
    <xf numFmtId="3" fontId="5" fillId="0" borderId="0" xfId="3" applyNumberFormat="1" applyFont="1" applyFill="1" applyBorder="1"/>
    <xf numFmtId="10" fontId="5" fillId="0" borderId="0" xfId="3" applyNumberFormat="1" applyFont="1"/>
    <xf numFmtId="10" fontId="5" fillId="0" borderId="0" xfId="3" applyNumberFormat="1" applyFont="1" applyFill="1" applyBorder="1"/>
    <xf numFmtId="165" fontId="5" fillId="0" borderId="0" xfId="4" applyFont="1"/>
    <xf numFmtId="165" fontId="5" fillId="0" borderId="0" xfId="4" applyFont="1" applyFill="1" applyBorder="1"/>
    <xf numFmtId="3" fontId="5" fillId="0" borderId="0" xfId="4" applyNumberFormat="1" applyFont="1" applyFill="1" applyBorder="1"/>
    <xf numFmtId="0" fontId="8" fillId="0" borderId="0" xfId="3" applyNumberFormat="1" applyFont="1" applyBorder="1"/>
    <xf numFmtId="0" fontId="5" fillId="0" borderId="0" xfId="3" applyNumberFormat="1" applyFont="1" applyBorder="1"/>
    <xf numFmtId="165" fontId="5" fillId="0" borderId="0" xfId="4" applyFont="1" applyBorder="1"/>
    <xf numFmtId="172" fontId="4" fillId="3" borderId="1" xfId="1" applyNumberFormat="1" applyFont="1" applyFill="1" applyBorder="1" applyProtection="1">
      <protection locked="0"/>
    </xf>
    <xf numFmtId="172" fontId="2" fillId="2" borderId="9" xfId="1" applyNumberFormat="1" applyFont="1" applyFill="1" applyBorder="1"/>
    <xf numFmtId="172" fontId="2" fillId="2" borderId="10" xfId="1" applyNumberFormat="1" applyFont="1" applyFill="1" applyBorder="1"/>
    <xf numFmtId="172" fontId="4" fillId="3" borderId="5" xfId="1" applyNumberFormat="1" applyFont="1" applyFill="1" applyBorder="1" applyProtection="1">
      <protection locked="0"/>
    </xf>
    <xf numFmtId="0" fontId="10" fillId="0" borderId="0" xfId="3" applyNumberFormat="1" applyFont="1" applyBorder="1"/>
    <xf numFmtId="38" fontId="10" fillId="0" borderId="0" xfId="3" applyNumberFormat="1" applyFont="1" applyFill="1" applyBorder="1"/>
    <xf numFmtId="40" fontId="10" fillId="0" borderId="0" xfId="3" applyNumberFormat="1" applyFont="1" applyFill="1" applyBorder="1"/>
    <xf numFmtId="39" fontId="4" fillId="0" borderId="0" xfId="3" applyNumberFormat="1" applyFont="1"/>
    <xf numFmtId="10" fontId="4" fillId="0" borderId="0" xfId="9" applyNumberFormat="1" applyFont="1"/>
    <xf numFmtId="173" fontId="5" fillId="0" borderId="0" xfId="3" applyNumberFormat="1" applyFont="1"/>
    <xf numFmtId="0" fontId="10" fillId="0" borderId="17" xfId="3" applyNumberFormat="1" applyFont="1" applyBorder="1"/>
    <xf numFmtId="38" fontId="10" fillId="0" borderId="17" xfId="3" applyNumberFormat="1" applyFont="1" applyFill="1" applyBorder="1"/>
    <xf numFmtId="0" fontId="6" fillId="0" borderId="19" xfId="3" applyNumberFormat="1" applyFont="1" applyBorder="1"/>
    <xf numFmtId="38" fontId="10" fillId="0" borderId="19" xfId="3" applyNumberFormat="1" applyFont="1" applyFill="1" applyBorder="1"/>
    <xf numFmtId="37" fontId="8" fillId="0" borderId="22" xfId="3" applyFont="1" applyBorder="1"/>
    <xf numFmtId="37" fontId="8" fillId="0" borderId="23" xfId="3" applyFont="1" applyBorder="1"/>
    <xf numFmtId="37" fontId="5" fillId="0" borderId="0" xfId="3" applyFont="1" applyBorder="1" applyAlignment="1">
      <alignment horizontal="center"/>
    </xf>
    <xf numFmtId="168" fontId="14" fillId="0" borderId="0" xfId="5" applyNumberFormat="1" applyFont="1" applyFill="1"/>
    <xf numFmtId="37" fontId="4" fillId="0" borderId="0" xfId="3" applyNumberFormat="1" applyFont="1" applyFill="1"/>
    <xf numFmtId="9" fontId="11" fillId="0" borderId="0" xfId="2" applyFont="1" applyFill="1" applyProtection="1">
      <protection locked="0"/>
    </xf>
    <xf numFmtId="10" fontId="4" fillId="4" borderId="0" xfId="2" applyNumberFormat="1" applyFont="1" applyFill="1" applyBorder="1" applyProtection="1">
      <protection locked="0"/>
    </xf>
    <xf numFmtId="10" fontId="11" fillId="2" borderId="0" xfId="2" applyNumberFormat="1" applyFont="1" applyFill="1" applyBorder="1" applyProtection="1">
      <protection locked="0"/>
    </xf>
    <xf numFmtId="37" fontId="5" fillId="5" borderId="0" xfId="3" applyFont="1" applyFill="1"/>
    <xf numFmtId="166" fontId="4" fillId="0" borderId="0" xfId="4" applyNumberFormat="1" applyFont="1" applyFill="1" applyBorder="1" applyProtection="1">
      <protection locked="0"/>
    </xf>
    <xf numFmtId="0" fontId="20" fillId="5" borderId="0" xfId="3" applyNumberFormat="1" applyFont="1" applyFill="1"/>
    <xf numFmtId="37" fontId="8" fillId="0" borderId="24" xfId="4" applyNumberFormat="1" applyFont="1" applyBorder="1" applyAlignment="1"/>
    <xf numFmtId="37" fontId="21" fillId="0" borderId="25" xfId="3" applyFont="1" applyBorder="1" applyAlignment="1">
      <alignment horizontal="center"/>
    </xf>
    <xf numFmtId="37" fontId="10" fillId="0" borderId="28" xfId="4" applyNumberFormat="1" applyFont="1" applyBorder="1" applyAlignment="1"/>
    <xf numFmtId="0" fontId="10" fillId="0" borderId="29" xfId="3" applyNumberFormat="1" applyFont="1" applyBorder="1"/>
    <xf numFmtId="37" fontId="4" fillId="0" borderId="4" xfId="3" applyFont="1" applyBorder="1" applyAlignment="1">
      <alignment horizontal="center" vertical="center"/>
    </xf>
    <xf numFmtId="37" fontId="4" fillId="0" borderId="6" xfId="3" applyFont="1" applyBorder="1"/>
    <xf numFmtId="0" fontId="4" fillId="0" borderId="4" xfId="3" applyNumberFormat="1" applyFont="1" applyBorder="1"/>
    <xf numFmtId="168" fontId="4" fillId="5" borderId="0" xfId="5" applyNumberFormat="1" applyFont="1" applyFill="1" applyBorder="1"/>
    <xf numFmtId="168" fontId="14" fillId="2" borderId="0" xfId="5" applyNumberFormat="1" applyFont="1" applyFill="1" applyBorder="1"/>
    <xf numFmtId="168" fontId="14" fillId="2" borderId="6" xfId="5" applyNumberFormat="1" applyFont="1" applyFill="1" applyBorder="1"/>
    <xf numFmtId="37" fontId="4" fillId="0" borderId="4" xfId="3" quotePrefix="1" applyFont="1" applyBorder="1"/>
    <xf numFmtId="37" fontId="4" fillId="0" borderId="4" xfId="3" applyFont="1" applyBorder="1"/>
    <xf numFmtId="37" fontId="4" fillId="0" borderId="0" xfId="3" applyNumberFormat="1" applyFont="1" applyBorder="1"/>
    <xf numFmtId="37" fontId="4" fillId="0" borderId="6" xfId="3" applyNumberFormat="1" applyFont="1" applyBorder="1"/>
    <xf numFmtId="9" fontId="4" fillId="5" borderId="0" xfId="2" applyFont="1" applyFill="1" applyBorder="1" applyProtection="1">
      <protection locked="0"/>
    </xf>
    <xf numFmtId="9" fontId="4" fillId="5" borderId="6" xfId="2" applyFont="1" applyFill="1" applyBorder="1" applyProtection="1">
      <protection locked="0"/>
    </xf>
    <xf numFmtId="38" fontId="11" fillId="2" borderId="0" xfId="3" applyNumberFormat="1" applyFont="1" applyFill="1" applyBorder="1"/>
    <xf numFmtId="38" fontId="11" fillId="2" borderId="6" xfId="3" applyNumberFormat="1" applyFont="1" applyFill="1" applyBorder="1"/>
    <xf numFmtId="0" fontId="10" fillId="0" borderId="8" xfId="3" applyNumberFormat="1" applyFont="1" applyBorder="1"/>
    <xf numFmtId="38" fontId="10" fillId="0" borderId="30" xfId="3" applyNumberFormat="1" applyFont="1" applyFill="1" applyBorder="1"/>
    <xf numFmtId="0" fontId="10" fillId="0" borderId="24" xfId="3" applyNumberFormat="1" applyFont="1" applyBorder="1"/>
    <xf numFmtId="0" fontId="5" fillId="0" borderId="27" xfId="3" applyNumberFormat="1" applyFont="1" applyBorder="1"/>
    <xf numFmtId="9" fontId="11" fillId="2" borderId="6" xfId="2" applyFont="1" applyFill="1" applyBorder="1"/>
    <xf numFmtId="166" fontId="11" fillId="2" borderId="6" xfId="4" applyNumberFormat="1" applyFont="1" applyFill="1" applyBorder="1"/>
    <xf numFmtId="166" fontId="11" fillId="2" borderId="6" xfId="4" applyNumberFormat="1" applyFont="1" applyFill="1" applyBorder="1" applyProtection="1">
      <protection locked="0"/>
    </xf>
    <xf numFmtId="37" fontId="8" fillId="0" borderId="4" xfId="3" applyFont="1" applyBorder="1"/>
    <xf numFmtId="37" fontId="5" fillId="0" borderId="6" xfId="3" applyFont="1" applyBorder="1"/>
    <xf numFmtId="164" fontId="12" fillId="2" borderId="6" xfId="2" applyNumberFormat="1" applyFont="1" applyFill="1" applyBorder="1" applyProtection="1">
      <protection locked="0"/>
    </xf>
    <xf numFmtId="37" fontId="5" fillId="0" borderId="4" xfId="3" applyFont="1" applyBorder="1"/>
    <xf numFmtId="37" fontId="4" fillId="0" borderId="31" xfId="3" applyFont="1" applyBorder="1"/>
    <xf numFmtId="0" fontId="10" fillId="0" borderId="32" xfId="3" applyNumberFormat="1" applyFont="1" applyBorder="1" applyAlignment="1">
      <alignment horizontal="left"/>
    </xf>
    <xf numFmtId="0" fontId="5" fillId="0" borderId="4" xfId="3" applyNumberFormat="1" applyFont="1" applyBorder="1"/>
    <xf numFmtId="0" fontId="5" fillId="0" borderId="6" xfId="3" applyNumberFormat="1" applyFont="1" applyBorder="1"/>
    <xf numFmtId="0" fontId="10" fillId="0" borderId="4" xfId="3" applyNumberFormat="1" applyFont="1" applyBorder="1"/>
    <xf numFmtId="2" fontId="15" fillId="0" borderId="6" xfId="3" applyNumberFormat="1" applyFont="1" applyFill="1" applyBorder="1" applyAlignment="1" applyProtection="1">
      <alignment horizontal="right"/>
      <protection locked="0"/>
    </xf>
    <xf numFmtId="2" fontId="4" fillId="0" borderId="6" xfId="3" applyNumberFormat="1" applyFont="1" applyBorder="1"/>
    <xf numFmtId="10" fontId="15" fillId="0" borderId="6" xfId="2" applyNumberFormat="1" applyFont="1" applyFill="1" applyBorder="1" applyAlignment="1" applyProtection="1">
      <alignment horizontal="right"/>
      <protection locked="0"/>
    </xf>
    <xf numFmtId="10" fontId="4" fillId="0" borderId="5" xfId="2" applyNumberFormat="1" applyFont="1" applyBorder="1"/>
    <xf numFmtId="0" fontId="4" fillId="3" borderId="4" xfId="3" applyNumberFormat="1" applyFont="1" applyFill="1" applyBorder="1"/>
    <xf numFmtId="10" fontId="11" fillId="2" borderId="6" xfId="2" applyNumberFormat="1" applyFont="1" applyFill="1" applyBorder="1" applyProtection="1">
      <protection locked="0"/>
    </xf>
    <xf numFmtId="0" fontId="4" fillId="0" borderId="6" xfId="3" applyNumberFormat="1" applyFont="1" applyBorder="1"/>
    <xf numFmtId="9" fontId="11" fillId="2" borderId="6" xfId="2" applyFont="1" applyFill="1" applyBorder="1" applyProtection="1">
      <protection locked="0"/>
    </xf>
    <xf numFmtId="0" fontId="4" fillId="0" borderId="31" xfId="3" applyNumberFormat="1" applyFont="1" applyBorder="1"/>
    <xf numFmtId="9" fontId="4" fillId="0" borderId="10" xfId="2" applyFont="1" applyBorder="1"/>
    <xf numFmtId="0" fontId="10" fillId="0" borderId="33" xfId="3" applyNumberFormat="1" applyFont="1" applyBorder="1"/>
    <xf numFmtId="10" fontId="4" fillId="3" borderId="6" xfId="2" applyNumberFormat="1" applyFont="1" applyFill="1" applyBorder="1" applyProtection="1">
      <protection locked="0"/>
    </xf>
    <xf numFmtId="0" fontId="4" fillId="4" borderId="19" xfId="3" applyNumberFormat="1" applyFont="1" applyFill="1" applyBorder="1"/>
    <xf numFmtId="0" fontId="4" fillId="4" borderId="12" xfId="3" applyNumberFormat="1" applyFont="1" applyFill="1" applyBorder="1"/>
    <xf numFmtId="0" fontId="6" fillId="4" borderId="12" xfId="3" applyNumberFormat="1" applyFont="1" applyFill="1" applyBorder="1"/>
    <xf numFmtId="0" fontId="6" fillId="4" borderId="17" xfId="3" applyNumberFormat="1" applyFont="1" applyFill="1" applyBorder="1"/>
    <xf numFmtId="37" fontId="5" fillId="4" borderId="4" xfId="3" applyFont="1" applyFill="1" applyBorder="1"/>
    <xf numFmtId="37" fontId="5" fillId="4" borderId="0" xfId="3" applyFont="1" applyFill="1" applyBorder="1"/>
    <xf numFmtId="0" fontId="4" fillId="4" borderId="4" xfId="3" applyNumberFormat="1" applyFont="1" applyFill="1" applyBorder="1"/>
    <xf numFmtId="0" fontId="4" fillId="4" borderId="0" xfId="3" applyNumberFormat="1" applyFont="1" applyFill="1" applyBorder="1"/>
    <xf numFmtId="0" fontId="4" fillId="4" borderId="28" xfId="3" applyNumberFormat="1" applyFont="1" applyFill="1" applyBorder="1"/>
    <xf numFmtId="10" fontId="5" fillId="0" borderId="0" xfId="7" applyNumberFormat="1" applyFont="1" applyBorder="1"/>
    <xf numFmtId="0" fontId="6" fillId="4" borderId="4" xfId="3" applyNumberFormat="1" applyFont="1" applyFill="1" applyBorder="1"/>
    <xf numFmtId="0" fontId="6" fillId="4" borderId="0" xfId="3" applyNumberFormat="1" applyFont="1" applyFill="1" applyBorder="1"/>
    <xf numFmtId="0" fontId="8" fillId="0" borderId="6" xfId="3" applyNumberFormat="1" applyFont="1" applyBorder="1"/>
    <xf numFmtId="0" fontId="6" fillId="4" borderId="7" xfId="3" applyNumberFormat="1" applyFont="1" applyFill="1" applyBorder="1"/>
    <xf numFmtId="0" fontId="5" fillId="0" borderId="0" xfId="3" quotePrefix="1" applyNumberFormat="1" applyFont="1" applyBorder="1"/>
    <xf numFmtId="169" fontId="5" fillId="0" borderId="0" xfId="4" applyNumberFormat="1" applyFont="1" applyBorder="1"/>
    <xf numFmtId="10" fontId="4" fillId="4" borderId="4" xfId="2" applyNumberFormat="1" applyFont="1" applyFill="1" applyBorder="1" applyProtection="1">
      <protection locked="0"/>
    </xf>
    <xf numFmtId="10" fontId="4" fillId="4" borderId="6" xfId="2" applyNumberFormat="1" applyFont="1" applyFill="1" applyBorder="1" applyProtection="1">
      <protection locked="0"/>
    </xf>
    <xf numFmtId="10" fontId="4" fillId="4" borderId="31" xfId="2" applyNumberFormat="1" applyFont="1" applyFill="1" applyBorder="1" applyProtection="1">
      <protection locked="0"/>
    </xf>
    <xf numFmtId="10" fontId="4" fillId="4" borderId="21" xfId="2" applyNumberFormat="1" applyFont="1" applyFill="1" applyBorder="1" applyProtection="1">
      <protection locked="0"/>
    </xf>
    <xf numFmtId="37" fontId="23" fillId="0" borderId="4" xfId="3" applyFont="1" applyFill="1" applyBorder="1"/>
    <xf numFmtId="0" fontId="23" fillId="4" borderId="32" xfId="3" applyNumberFormat="1" applyFont="1" applyFill="1" applyBorder="1"/>
    <xf numFmtId="0" fontId="15" fillId="4" borderId="35" xfId="3" applyNumberFormat="1" applyFont="1" applyFill="1" applyBorder="1"/>
    <xf numFmtId="37" fontId="4" fillId="4" borderId="36" xfId="3" applyNumberFormat="1" applyFont="1" applyFill="1" applyBorder="1" applyAlignment="1">
      <alignment horizontal="center"/>
    </xf>
    <xf numFmtId="37" fontId="5" fillId="4" borderId="6" xfId="3" applyFont="1" applyFill="1" applyBorder="1"/>
    <xf numFmtId="172" fontId="4" fillId="4" borderId="6" xfId="1" quotePrefix="1" applyNumberFormat="1" applyFont="1" applyFill="1" applyBorder="1"/>
    <xf numFmtId="172" fontId="4" fillId="4" borderId="29" xfId="1" quotePrefix="1" applyNumberFormat="1" applyFont="1" applyFill="1" applyBorder="1"/>
    <xf numFmtId="172" fontId="6" fillId="4" borderId="6" xfId="1" applyNumberFormat="1" applyFont="1" applyFill="1" applyBorder="1"/>
    <xf numFmtId="172" fontId="4" fillId="4" borderId="6" xfId="1" applyNumberFormat="1" applyFont="1" applyFill="1" applyBorder="1"/>
    <xf numFmtId="172" fontId="6" fillId="4" borderId="37" xfId="1" applyNumberFormat="1" applyFont="1" applyFill="1" applyBorder="1"/>
    <xf numFmtId="172" fontId="4" fillId="4" borderId="16" xfId="1" applyNumberFormat="1" applyFont="1" applyFill="1" applyBorder="1"/>
    <xf numFmtId="0" fontId="6" fillId="4" borderId="8" xfId="3" applyNumberFormat="1" applyFont="1" applyFill="1" applyBorder="1"/>
    <xf numFmtId="0" fontId="6" fillId="4" borderId="20" xfId="3" applyNumberFormat="1" applyFont="1" applyFill="1" applyBorder="1"/>
    <xf numFmtId="0" fontId="6" fillId="4" borderId="21" xfId="3" applyNumberFormat="1" applyFont="1" applyFill="1" applyBorder="1"/>
    <xf numFmtId="172" fontId="6" fillId="4" borderId="34" xfId="1" applyNumberFormat="1" applyFont="1" applyFill="1" applyBorder="1"/>
    <xf numFmtId="10" fontId="4" fillId="4" borderId="24" xfId="2" applyNumberFormat="1" applyFont="1" applyFill="1" applyBorder="1" applyProtection="1">
      <protection locked="0"/>
    </xf>
    <xf numFmtId="10" fontId="4" fillId="4" borderId="11" xfId="2" applyNumberFormat="1" applyFont="1" applyFill="1" applyBorder="1" applyProtection="1">
      <protection locked="0"/>
    </xf>
    <xf numFmtId="10" fontId="4" fillId="4" borderId="27" xfId="2" applyNumberFormat="1" applyFont="1" applyFill="1" applyBorder="1" applyProtection="1">
      <protection locked="0"/>
    </xf>
    <xf numFmtId="6" fontId="4" fillId="0" borderId="0" xfId="3" applyNumberFormat="1" applyFont="1" applyBorder="1"/>
    <xf numFmtId="6" fontId="4" fillId="0" borderId="6" xfId="3" applyNumberFormat="1" applyFont="1" applyBorder="1"/>
    <xf numFmtId="6" fontId="4" fillId="0" borderId="21" xfId="3" applyNumberFormat="1" applyFont="1" applyBorder="1"/>
    <xf numFmtId="6" fontId="4" fillId="0" borderId="34" xfId="3" applyNumberFormat="1" applyFont="1" applyBorder="1"/>
    <xf numFmtId="6" fontId="6" fillId="3" borderId="0" xfId="3" applyNumberFormat="1" applyFont="1" applyFill="1" applyBorder="1"/>
    <xf numFmtId="37" fontId="5" fillId="5" borderId="6" xfId="3" applyFont="1" applyFill="1" applyBorder="1"/>
    <xf numFmtId="166" fontId="11" fillId="5" borderId="6" xfId="4" applyNumberFormat="1" applyFont="1" applyFill="1" applyBorder="1" applyProtection="1">
      <protection locked="0"/>
    </xf>
    <xf numFmtId="37" fontId="20" fillId="5" borderId="0" xfId="3" applyFont="1" applyFill="1"/>
    <xf numFmtId="0" fontId="26" fillId="5" borderId="0" xfId="3" applyNumberFormat="1" applyFont="1" applyFill="1"/>
    <xf numFmtId="38" fontId="20" fillId="5" borderId="0" xfId="3" applyNumberFormat="1" applyFont="1" applyFill="1"/>
    <xf numFmtId="0" fontId="25" fillId="5" borderId="0" xfId="3" applyNumberFormat="1" applyFont="1" applyFill="1" applyBorder="1" applyAlignment="1">
      <alignment horizontal="left"/>
    </xf>
    <xf numFmtId="37" fontId="20" fillId="5" borderId="0" xfId="3" applyFont="1" applyFill="1" applyBorder="1"/>
    <xf numFmtId="0" fontId="26" fillId="0" borderId="0" xfId="3" applyNumberFormat="1" applyFont="1" applyBorder="1"/>
    <xf numFmtId="0" fontId="20" fillId="0" borderId="0" xfId="3" applyNumberFormat="1" applyFont="1" applyBorder="1"/>
    <xf numFmtId="10" fontId="20" fillId="0" borderId="0" xfId="2" applyNumberFormat="1" applyFont="1" applyBorder="1"/>
    <xf numFmtId="38" fontId="20" fillId="0" borderId="0" xfId="4" applyNumberFormat="1" applyFont="1" applyBorder="1"/>
    <xf numFmtId="38" fontId="20" fillId="0" borderId="0" xfId="4" quotePrefix="1" applyNumberFormat="1" applyFont="1" applyBorder="1"/>
    <xf numFmtId="171" fontId="20" fillId="0" borderId="0" xfId="6" applyNumberFormat="1" applyFont="1" applyBorder="1"/>
    <xf numFmtId="10" fontId="20" fillId="0" borderId="0" xfId="3" applyNumberFormat="1" applyFont="1" applyBorder="1"/>
    <xf numFmtId="164" fontId="20" fillId="0" borderId="0" xfId="3" applyNumberFormat="1" applyFont="1" applyBorder="1"/>
    <xf numFmtId="0" fontId="27" fillId="0" borderId="0" xfId="3" applyNumberFormat="1" applyFont="1"/>
    <xf numFmtId="171" fontId="11" fillId="2" borderId="27" xfId="8" applyNumberFormat="1" applyFont="1" applyFill="1" applyBorder="1" applyProtection="1">
      <protection locked="0"/>
    </xf>
    <xf numFmtId="10" fontId="22" fillId="4" borderId="26" xfId="2" applyNumberFormat="1" applyFont="1" applyFill="1" applyBorder="1" applyAlignment="1" applyProtection="1">
      <alignment horizontal="center"/>
      <protection locked="0"/>
    </xf>
    <xf numFmtId="10" fontId="22" fillId="4" borderId="11" xfId="2" applyNumberFormat="1" applyFont="1" applyFill="1" applyBorder="1" applyAlignment="1" applyProtection="1">
      <alignment horizontal="center"/>
      <protection locked="0"/>
    </xf>
    <xf numFmtId="10" fontId="22" fillId="4" borderId="27" xfId="2" applyNumberFormat="1" applyFont="1" applyFill="1" applyBorder="1" applyAlignment="1" applyProtection="1">
      <alignment horizontal="center"/>
      <protection locked="0"/>
    </xf>
    <xf numFmtId="37" fontId="24" fillId="0" borderId="32" xfId="3" applyFont="1" applyFill="1" applyBorder="1" applyAlignment="1">
      <alignment horizontal="center"/>
    </xf>
    <xf numFmtId="37" fontId="24" fillId="0" borderId="35" xfId="3" applyFont="1" applyFill="1" applyBorder="1" applyAlignment="1">
      <alignment horizontal="center"/>
    </xf>
    <xf numFmtId="37" fontId="24" fillId="0" borderId="36" xfId="3" applyFont="1" applyFill="1" applyBorder="1" applyAlignment="1">
      <alignment horizontal="center"/>
    </xf>
  </cellXfs>
  <cellStyles count="10">
    <cellStyle name="Komma" xfId="8" builtinId="3"/>
    <cellStyle name="Komma 15" xfId="6"/>
    <cellStyle name="Komma 2" xfId="5"/>
    <cellStyle name="Komma 2 5" xfId="4"/>
    <cellStyle name="Normal" xfId="0" builtinId="0"/>
    <cellStyle name="Normal 2 14" xfId="3"/>
    <cellStyle name="Procent" xfId="9" builtinId="5"/>
    <cellStyle name="Procent 2" xfId="7"/>
    <cellStyle name="Procent 2 4" xfId="2"/>
    <cellStyle name="Valuta" xfId="1" builtinId="4"/>
  </cellStyles>
  <dxfs count="11">
    <dxf>
      <numFmt numFmtId="174" formatCode=";;;"/>
    </dxf>
    <dxf>
      <numFmt numFmtId="0" formatCode="General"/>
    </dxf>
    <dxf>
      <numFmt numFmtId="174" formatCode=";;;"/>
    </dxf>
    <dxf>
      <numFmt numFmtId="1" formatCode="0"/>
    </dxf>
    <dxf>
      <font>
        <b/>
        <i val="0"/>
        <condense val="0"/>
        <extend val="0"/>
      </font>
      <border>
        <bottom style="thin">
          <color indexed="64"/>
        </bottom>
      </border>
    </dxf>
    <dxf>
      <font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border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bottom style="thin">
          <color indexed="64"/>
        </bottom>
      </border>
    </dxf>
    <dxf>
      <font>
        <b/>
        <i val="0"/>
        <condense val="0"/>
        <extend val="0"/>
      </font>
      <border>
        <bottom style="thin">
          <color indexed="64"/>
        </bottom>
      </border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colors>
    <mruColors>
      <color rgb="FF7DA3AD"/>
      <color rgb="FF0764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1</xdr:rowOff>
    </xdr:from>
    <xdr:to>
      <xdr:col>2</xdr:col>
      <xdr:colOff>264360</xdr:colOff>
      <xdr:row>27</xdr:row>
      <xdr:rowOff>82966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3BB7E02B-5FAF-449B-B5CC-2AD52D26BB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12821"/>
          <a:ext cx="2718000" cy="9516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26126</xdr:colOff>
      <xdr:row>0</xdr:row>
      <xdr:rowOff>125821</xdr:rowOff>
    </xdr:from>
    <xdr:to>
      <xdr:col>3</xdr:col>
      <xdr:colOff>846719</xdr:colOff>
      <xdr:row>6</xdr:row>
      <xdr:rowOff>131016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810986" y="125821"/>
          <a:ext cx="5011593" cy="1056755"/>
        </a:xfrm>
        <a:prstGeom prst="rect">
          <a:avLst/>
        </a:prstGeom>
        <a:solidFill>
          <a:srgbClr val="E3E3E3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a-DK" sz="1200" b="1" i="0" u="sng" strike="noStrike">
              <a:solidFill>
                <a:srgbClr val="000000"/>
              </a:solidFill>
              <a:latin typeface="Univers 45 Light"/>
            </a:rPr>
            <a:t>Antagelser for terminalperiode</a:t>
          </a:r>
          <a:endParaRPr lang="da-DK" sz="1000" b="1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da-DK" sz="1000" b="0" i="0" strike="noStrike">
              <a:solidFill>
                <a:srgbClr val="000000"/>
              </a:solidFill>
              <a:latin typeface="Univers 55"/>
            </a:rPr>
            <a:t>Denne model antager implicit at afskrivninger og investeringer er identiske i terminalperiden, endvidere antages en ændret binding i arbejdskapital svarende til væksten. Endelig antages det at den effektive skattesats svarer til den nominelle skattesats i terminalperioden.</a:t>
          </a:r>
        </a:p>
      </xdr:txBody>
    </xdr:sp>
    <xdr:clientData/>
  </xdr:twoCellAnchor>
  <xdr:twoCellAnchor>
    <xdr:from>
      <xdr:col>4</xdr:col>
      <xdr:colOff>184604</xdr:colOff>
      <xdr:row>0</xdr:row>
      <xdr:rowOff>127725</xdr:rowOff>
    </xdr:from>
    <xdr:to>
      <xdr:col>9</xdr:col>
      <xdr:colOff>813947</xdr:colOff>
      <xdr:row>6</xdr:row>
      <xdr:rowOff>131037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6082484" y="127725"/>
          <a:ext cx="5338503" cy="1054872"/>
        </a:xfrm>
        <a:prstGeom prst="rect">
          <a:avLst/>
        </a:prstGeom>
        <a:solidFill>
          <a:srgbClr val="E3E3E3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1" i="0" strike="noStrike">
              <a:solidFill>
                <a:srgbClr val="000000"/>
              </a:solidFill>
              <a:latin typeface="Univers 55"/>
            </a:rPr>
            <a:t>Forklaring:</a:t>
          </a:r>
          <a:endParaRPr lang="da-DK" sz="1000" b="0" i="0" strike="noStrike">
            <a:solidFill>
              <a:srgbClr val="000000"/>
            </a:solidFill>
            <a:latin typeface="Univers 55"/>
          </a:endParaRPr>
        </a:p>
        <a:p>
          <a:pPr algn="l" rtl="0">
            <a:defRPr sz="1000"/>
          </a:pPr>
          <a:r>
            <a:rPr lang="da-DK" sz="1000" b="1" i="0" strike="noStrike">
              <a:solidFill>
                <a:srgbClr val="000000"/>
              </a:solidFill>
              <a:latin typeface="Univers 55"/>
            </a:rPr>
            <a:t>Grønne felter </a:t>
          </a:r>
          <a:r>
            <a:rPr lang="da-DK" sz="1000" b="0" i="0" strike="noStrike">
              <a:solidFill>
                <a:srgbClr val="000000"/>
              </a:solidFill>
              <a:latin typeface="Univers 55"/>
            </a:rPr>
            <a:t>skal udfyldes</a:t>
          </a:r>
        </a:p>
        <a:p>
          <a:pPr algn="l" rtl="0">
            <a:defRPr sz="1000"/>
          </a:pPr>
          <a:r>
            <a:rPr lang="da-DK" sz="1000" b="1" i="0" strike="noStrike">
              <a:solidFill>
                <a:srgbClr val="000000"/>
              </a:solidFill>
              <a:latin typeface="Univers 55"/>
            </a:rPr>
            <a:t>Lysegrønne felter</a:t>
          </a:r>
          <a:r>
            <a:rPr lang="da-DK" sz="1000" b="0" i="0" strike="noStrike">
              <a:solidFill>
                <a:srgbClr val="000000"/>
              </a:solidFill>
              <a:latin typeface="Univers 55"/>
            </a:rPr>
            <a:t> indikerer indtastningsfejl</a:t>
          </a:r>
        </a:p>
        <a:p>
          <a:pPr algn="l" rtl="0">
            <a:defRPr sz="1000"/>
          </a:pPr>
          <a:r>
            <a:rPr lang="da-DK" sz="1000" b="1" i="0" strike="noStrike">
              <a:solidFill>
                <a:srgbClr val="000000"/>
              </a:solidFill>
              <a:latin typeface="Univers 55"/>
            </a:rPr>
            <a:t>Røde trekanter</a:t>
          </a:r>
          <a:r>
            <a:rPr lang="da-DK" sz="1000" b="0" i="0" strike="noStrike">
              <a:solidFill>
                <a:srgbClr val="000000"/>
              </a:solidFill>
              <a:latin typeface="Univers 55"/>
            </a:rPr>
            <a:t> indikerer kommentarer der kan ses ved at føre musen henover feltet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/Tvaerfaglig/91_OV/7691_Nye_samarbejdsformer_og_finansieringskilder/01_Arbejdsmappe/RJ_KKJ/Rasmus/file:/dkcphdb01/Bibliotek%20KPMG$/Intern/Manualer/Corporate%20Finance/V&#230;rdians&#230;ttelse/KPMG%20CF%20Modeller/Kursus_u_forecast_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ærdiansættelse"/>
    </sheetNames>
    <sheetDataSet>
      <sheetData sheetId="0">
        <row r="7">
          <cell r="O7">
            <v>7</v>
          </cell>
        </row>
        <row r="26">
          <cell r="E26" t="str">
            <v>EBIT terminalperiode</v>
          </cell>
          <cell r="H26">
            <v>306</v>
          </cell>
        </row>
        <row r="27">
          <cell r="B27" t="str">
            <v>Input i værdiansættelsen</v>
          </cell>
          <cell r="E27" t="str">
            <v>Skattesats i terminalperiode</v>
          </cell>
          <cell r="H27">
            <v>0.32</v>
          </cell>
        </row>
        <row r="28">
          <cell r="E28" t="str">
            <v>EBIT efter skat</v>
          </cell>
          <cell r="H28">
            <v>208.07999999999998</v>
          </cell>
        </row>
        <row r="29">
          <cell r="B29" t="str">
            <v>Benyttes Beta-værdi (1=ja , 0=nej)</v>
          </cell>
          <cell r="C29">
            <v>1</v>
          </cell>
        </row>
        <row r="30">
          <cell r="E30" t="str">
            <v>Værdiansættelse ultimo   1999</v>
          </cell>
          <cell r="I30" t="str">
            <v>Mio. Kr.</v>
          </cell>
        </row>
        <row r="31">
          <cell r="A31" t="str">
            <v xml:space="preserve"> </v>
          </cell>
          <cell r="B31" t="str">
            <v>Afkastkrav ved brug af Beta</v>
          </cell>
        </row>
        <row r="32">
          <cell r="B32" t="str">
            <v>Beta værdi</v>
          </cell>
          <cell r="C32">
            <v>1.2</v>
          </cell>
        </row>
        <row r="33">
          <cell r="B33" t="str">
            <v>Risikofri rente</v>
          </cell>
          <cell r="C33">
            <v>0.06</v>
          </cell>
          <cell r="E33" t="str">
            <v>Nutidsværdi af frit cf budgetteringsperiode</v>
          </cell>
          <cell r="I33">
            <v>872.34814153291302</v>
          </cell>
        </row>
        <row r="34">
          <cell r="B34" t="str">
            <v>Risikopræmie</v>
          </cell>
          <cell r="C34">
            <v>0.05</v>
          </cell>
          <cell r="E34" t="str">
            <v>Nutidsværdi af frit cf terminalperiode</v>
          </cell>
          <cell r="I34">
            <v>3241.8310790866067</v>
          </cell>
          <cell r="J34">
            <v>0</v>
          </cell>
        </row>
        <row r="35">
          <cell r="B35" t="str">
            <v>Egenkapitalens afkastkrav</v>
          </cell>
          <cell r="C35">
            <v>0.12</v>
          </cell>
          <cell r="E35" t="str">
            <v>Enterprise value</v>
          </cell>
          <cell r="I35">
            <v>4114.1792206195196</v>
          </cell>
        </row>
        <row r="36">
          <cell r="E36" t="str">
            <v>Markedsværdi af værdipapirer &amp; likvider i 1999</v>
          </cell>
          <cell r="I36">
            <v>150</v>
          </cell>
        </row>
        <row r="37">
          <cell r="B37" t="str">
            <v>Afkastkrav uden brug af Beta</v>
          </cell>
          <cell r="E37" t="str">
            <v>Total værdi af virksomheden</v>
          </cell>
          <cell r="I37">
            <v>4264.1792206195196</v>
          </cell>
        </row>
        <row r="38">
          <cell r="B38" t="str">
            <v>Egenkapitalens afkastkrav</v>
          </cell>
          <cell r="C38">
            <v>0.11</v>
          </cell>
        </row>
        <row r="39">
          <cell r="E39" t="str">
            <v>Markedsværdi af rentebærende gæld i 1999</v>
          </cell>
          <cell r="I39">
            <v>-600</v>
          </cell>
        </row>
        <row r="40">
          <cell r="B40" t="str">
            <v>Diskonteringsfaktor</v>
          </cell>
          <cell r="E40" t="str">
            <v>Egenkapitalens værdi</v>
          </cell>
          <cell r="I40">
            <v>3664.1792206195196</v>
          </cell>
        </row>
        <row r="41">
          <cell r="B41" t="str">
            <v>Rentesats fremmedkapital</v>
          </cell>
          <cell r="C41">
            <v>7.0000000000000007E-2</v>
          </cell>
        </row>
        <row r="42">
          <cell r="B42" t="str">
            <v>Skattesats</v>
          </cell>
          <cell r="C42">
            <v>0.32</v>
          </cell>
          <cell r="H42" t="str">
            <v>Aktiekurs</v>
          </cell>
          <cell r="I42">
            <v>305.34826838495997</v>
          </cell>
        </row>
        <row r="43">
          <cell r="B43" t="str">
            <v>Wacc</v>
          </cell>
          <cell r="C43">
            <v>6.2100000000000002E-2</v>
          </cell>
        </row>
        <row r="45">
          <cell r="B45" t="str">
            <v>Kapitalstruktur</v>
          </cell>
          <cell r="I45">
            <v>0</v>
          </cell>
        </row>
        <row r="46">
          <cell r="B46" t="str">
            <v>Gældsandel</v>
          </cell>
          <cell r="C46">
            <v>0.8</v>
          </cell>
        </row>
        <row r="47">
          <cell r="B47" t="str">
            <v>Egenkapitalandel</v>
          </cell>
          <cell r="C47">
            <v>0.19999999999999996</v>
          </cell>
          <cell r="I47" t="str">
            <v>Wacc</v>
          </cell>
        </row>
        <row r="48">
          <cell r="B48" t="str">
            <v>Antal aktier</v>
          </cell>
          <cell r="C48">
            <v>12000</v>
          </cell>
          <cell r="E48" t="str">
            <v>Terminalperiode</v>
          </cell>
          <cell r="G48">
            <v>8.2100000000000006E-2</v>
          </cell>
          <cell r="H48">
            <v>7.2099999999999997E-2</v>
          </cell>
          <cell r="I48">
            <v>6.2100000000000002E-2</v>
          </cell>
          <cell r="J48">
            <v>5.21E-2</v>
          </cell>
          <cell r="K48">
            <v>4.2099999999999999E-2</v>
          </cell>
        </row>
        <row r="49">
          <cell r="F49">
            <v>0</v>
          </cell>
          <cell r="G49">
            <v>1793.578227680835</v>
          </cell>
          <cell r="H49">
            <v>2130.0436408912515</v>
          </cell>
          <cell r="I49">
            <v>2577.0178461451155</v>
          </cell>
          <cell r="J49">
            <v>3198.37540925544</v>
          </cell>
          <cell r="K49">
            <v>4118.7104863580371</v>
          </cell>
        </row>
        <row r="50">
          <cell r="B50" t="str">
            <v>Antagelser</v>
          </cell>
          <cell r="F50">
            <v>0.01</v>
          </cell>
          <cell r="G50">
            <v>2008.2363683994777</v>
          </cell>
          <cell r="H50">
            <v>2430.0921868147279</v>
          </cell>
          <cell r="I50">
            <v>3016.2644283463865</v>
          </cell>
          <cell r="J50">
            <v>3884.1292121353999</v>
          </cell>
          <cell r="K50">
            <v>5297.365380335943</v>
          </cell>
        </row>
        <row r="51">
          <cell r="B51" t="str">
            <v>Vækst p.a. i terminalperiode</v>
          </cell>
          <cell r="C51">
            <v>0.02</v>
          </cell>
          <cell r="D51">
            <v>0</v>
          </cell>
          <cell r="E51" t="str">
            <v>Vækst p.a.</v>
          </cell>
          <cell r="F51">
            <v>0.02</v>
          </cell>
          <cell r="G51">
            <v>2292.0275657102766</v>
          </cell>
          <cell r="H51">
            <v>2845.3225162021117</v>
          </cell>
          <cell r="I51">
            <v>3664.1792206195196</v>
          </cell>
          <cell r="J51">
            <v>4997.1439513891655</v>
          </cell>
          <cell r="K51">
            <v>7542.676286963534</v>
          </cell>
        </row>
        <row r="52">
          <cell r="B52" t="str">
            <v>Markedsværdi af rentebærende gæld i 1999</v>
          </cell>
          <cell r="C52">
            <v>600</v>
          </cell>
          <cell r="F52">
            <v>0.03</v>
          </cell>
          <cell r="G52">
            <v>2684.7597216816494</v>
          </cell>
          <cell r="H52">
            <v>3457.8119094314811</v>
          </cell>
          <cell r="I52">
            <v>4715.7792417232649</v>
          </cell>
          <cell r="J52">
            <v>7117.4118483386465</v>
          </cell>
          <cell r="K52">
            <v>13499.244890496237</v>
          </cell>
        </row>
        <row r="53">
          <cell r="B53" t="str">
            <v>Markedsværdi af værdipapirer &amp; likvider i 1999</v>
          </cell>
          <cell r="C53">
            <v>150</v>
          </cell>
          <cell r="F53">
            <v>0.04</v>
          </cell>
          <cell r="G53">
            <v>3264.0629731263598</v>
          </cell>
          <cell r="H53">
            <v>4451.914631775724</v>
          </cell>
          <cell r="I53">
            <v>6719.0534900702205</v>
          </cell>
          <cell r="J53">
            <v>12742.254781568265</v>
          </cell>
          <cell r="K53">
            <v>76185.038289578544</v>
          </cell>
        </row>
        <row r="55">
          <cell r="E55" t="str">
            <v>Grafisk fremstilling af værdikomponenter</v>
          </cell>
        </row>
        <row r="57">
          <cell r="E57" t="str">
            <v>Grafik</v>
          </cell>
        </row>
        <row r="58">
          <cell r="E58" t="str">
            <v>Cash-flow</v>
          </cell>
          <cell r="H58">
            <v>872.34814153291302</v>
          </cell>
        </row>
        <row r="59">
          <cell r="E59" t="str">
            <v>Terminal værdi</v>
          </cell>
          <cell r="G59">
            <v>872.34814153291302</v>
          </cell>
          <cell r="H59">
            <v>3241.8310790866067</v>
          </cell>
          <cell r="I59">
            <v>4114.1792206195196</v>
          </cell>
        </row>
        <row r="60">
          <cell r="E60" t="str">
            <v>Lik. &amp; VP</v>
          </cell>
          <cell r="G60">
            <v>4114.1792206195196</v>
          </cell>
          <cell r="H60">
            <v>150</v>
          </cell>
          <cell r="I60">
            <v>4264.1792206195196</v>
          </cell>
        </row>
        <row r="61">
          <cell r="E61" t="str">
            <v>Gæld</v>
          </cell>
          <cell r="G61">
            <v>3664.1792206195196</v>
          </cell>
          <cell r="H61">
            <v>600</v>
          </cell>
          <cell r="I61">
            <v>3664.1792206195196</v>
          </cell>
        </row>
        <row r="62">
          <cell r="E62" t="str">
            <v>E.kap. værdi</v>
          </cell>
          <cell r="H62">
            <v>3664.1792206195196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GridLines="0" tabSelected="1" workbookViewId="0">
      <selection activeCell="D32" sqref="D32"/>
    </sheetView>
  </sheetViews>
  <sheetFormatPr defaultRowHeight="11.4"/>
  <cols>
    <col min="1" max="1" width="31.25" bestFit="1" customWidth="1"/>
    <col min="3" max="6" width="25.625" customWidth="1"/>
  </cols>
  <sheetData>
    <row r="1" spans="1:6" ht="13.2">
      <c r="A1" s="11" t="s">
        <v>14</v>
      </c>
      <c r="B1" s="9"/>
      <c r="C1" s="2" t="s">
        <v>15</v>
      </c>
      <c r="D1" s="2" t="s">
        <v>16</v>
      </c>
      <c r="E1" s="2" t="s">
        <v>18</v>
      </c>
      <c r="F1" s="3" t="s">
        <v>17</v>
      </c>
    </row>
    <row r="2" spans="1:6" ht="13.8">
      <c r="A2" s="12"/>
      <c r="B2" s="10" t="s">
        <v>0</v>
      </c>
      <c r="C2" s="80">
        <f>DCF!I58</f>
        <v>0</v>
      </c>
      <c r="D2" s="80"/>
      <c r="E2" s="80"/>
      <c r="F2" s="83"/>
    </row>
    <row r="3" spans="1:6" ht="13.8">
      <c r="A3" s="4"/>
      <c r="B3" s="17"/>
      <c r="C3" s="1"/>
      <c r="D3" s="1"/>
      <c r="E3" s="1"/>
      <c r="F3" s="5"/>
    </row>
    <row r="4" spans="1:6" ht="13.2">
      <c r="A4" s="6" t="s">
        <v>2</v>
      </c>
      <c r="B4" s="10"/>
      <c r="C4" s="10"/>
      <c r="D4" s="10"/>
      <c r="E4" s="10"/>
      <c r="F4" s="16"/>
    </row>
    <row r="5" spans="1:6" ht="13.8">
      <c r="A5" s="13" t="s">
        <v>3</v>
      </c>
      <c r="B5" s="7"/>
      <c r="C5" s="80"/>
      <c r="D5" s="80"/>
      <c r="E5" s="80"/>
      <c r="F5" s="83"/>
    </row>
    <row r="6" spans="1:6" ht="12" customHeight="1">
      <c r="A6" s="14" t="s">
        <v>13</v>
      </c>
      <c r="B6" s="7"/>
      <c r="C6" s="80"/>
      <c r="D6" s="80"/>
      <c r="E6" s="80"/>
      <c r="F6" s="83"/>
    </row>
    <row r="7" spans="1:6" ht="13.8">
      <c r="A7" s="14" t="s">
        <v>12</v>
      </c>
      <c r="B7" s="7"/>
      <c r="C7" s="80"/>
      <c r="D7" s="80"/>
      <c r="E7" s="80"/>
      <c r="F7" s="83"/>
    </row>
    <row r="8" spans="1:6" ht="13.8">
      <c r="A8" s="14" t="s">
        <v>11</v>
      </c>
      <c r="B8" s="7"/>
      <c r="C8" s="80"/>
      <c r="D8" s="80"/>
      <c r="E8" s="80"/>
      <c r="F8" s="83"/>
    </row>
    <row r="9" spans="1:6" ht="13.8">
      <c r="A9" s="14" t="s">
        <v>10</v>
      </c>
      <c r="B9" s="7"/>
      <c r="C9" s="80"/>
      <c r="D9" s="80"/>
      <c r="E9" s="80"/>
      <c r="F9" s="83"/>
    </row>
    <row r="10" spans="1:6" ht="13.8">
      <c r="A10" s="14" t="s">
        <v>9</v>
      </c>
      <c r="B10" s="7"/>
      <c r="C10" s="80"/>
      <c r="D10" s="80"/>
      <c r="E10" s="80"/>
      <c r="F10" s="83"/>
    </row>
    <row r="11" spans="1:6" ht="13.8">
      <c r="A11" s="14" t="s">
        <v>8</v>
      </c>
      <c r="B11" s="7"/>
      <c r="C11" s="80"/>
      <c r="D11" s="80"/>
      <c r="E11" s="80"/>
      <c r="F11" s="83"/>
    </row>
    <row r="12" spans="1:6" ht="13.8">
      <c r="A12" s="14" t="s">
        <v>4</v>
      </c>
      <c r="B12" s="7"/>
      <c r="C12" s="80"/>
      <c r="D12" s="80"/>
      <c r="E12" s="80"/>
      <c r="F12" s="83"/>
    </row>
    <row r="13" spans="1:6" ht="13.8">
      <c r="A13" s="14" t="s">
        <v>7</v>
      </c>
      <c r="B13" s="7"/>
      <c r="C13" s="80"/>
      <c r="D13" s="80"/>
      <c r="E13" s="80"/>
      <c r="F13" s="83"/>
    </row>
    <row r="14" spans="1:6" ht="13.8">
      <c r="A14" s="14" t="s">
        <v>5</v>
      </c>
      <c r="B14" s="7"/>
      <c r="C14" s="80"/>
      <c r="D14" s="80"/>
      <c r="E14" s="80"/>
      <c r="F14" s="83"/>
    </row>
    <row r="15" spans="1:6" ht="13.8">
      <c r="A15" s="14" t="s">
        <v>6</v>
      </c>
      <c r="B15" s="7"/>
      <c r="C15" s="80"/>
      <c r="D15" s="80"/>
      <c r="E15" s="80"/>
      <c r="F15" s="83"/>
    </row>
    <row r="16" spans="1:6" ht="13.8" thickBot="1">
      <c r="A16" s="15" t="s">
        <v>1</v>
      </c>
      <c r="B16" s="8"/>
      <c r="C16" s="81">
        <f>SUM(C5:C15)+C2</f>
        <v>0</v>
      </c>
      <c r="D16" s="81">
        <f t="shared" ref="D16:F16" si="0">SUM(D5:D15)+D2</f>
        <v>0</v>
      </c>
      <c r="E16" s="81">
        <f t="shared" si="0"/>
        <v>0</v>
      </c>
      <c r="F16" s="82">
        <f t="shared" si="0"/>
        <v>0</v>
      </c>
    </row>
    <row r="20" spans="1:1" ht="13.2">
      <c r="A20" s="209" t="s">
        <v>79</v>
      </c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105"/>
  <sheetViews>
    <sheetView showGridLines="0" showZeros="0" zoomScale="80" zoomScaleNormal="80" workbookViewId="0">
      <selection activeCell="B9" sqref="B9"/>
    </sheetView>
  </sheetViews>
  <sheetFormatPr defaultColWidth="12.875" defaultRowHeight="13.8" outlineLevelCol="1"/>
  <cols>
    <col min="1" max="1" width="12.875" style="19" customWidth="1"/>
    <col min="2" max="2" width="55.375" style="19" bestFit="1" customWidth="1"/>
    <col min="3" max="13" width="17.75" style="19" customWidth="1"/>
    <col min="14" max="15" width="12.125" style="19" hidden="1" customWidth="1" outlineLevel="1"/>
    <col min="16" max="16" width="17" style="19" hidden="1" customWidth="1" outlineLevel="1"/>
    <col min="17" max="17" width="15" style="19" hidden="1" customWidth="1" outlineLevel="1"/>
    <col min="18" max="19" width="13.375" style="19" hidden="1" customWidth="1" outlineLevel="1"/>
    <col min="20" max="20" width="14" style="19" hidden="1" customWidth="1" outlineLevel="1"/>
    <col min="21" max="21" width="13.375" style="19" hidden="1" customWidth="1" outlineLevel="1"/>
    <col min="22" max="23" width="12.125" style="19" hidden="1" customWidth="1" outlineLevel="1"/>
    <col min="24" max="24" width="15.125" style="19" bestFit="1" customWidth="1" collapsed="1"/>
    <col min="25" max="257" width="12.875" style="19"/>
    <col min="258" max="258" width="12.875" style="19" customWidth="1"/>
    <col min="259" max="259" width="51.375" style="19" customWidth="1"/>
    <col min="260" max="260" width="17.25" style="19" bestFit="1" customWidth="1"/>
    <col min="261" max="261" width="15.125" style="19" customWidth="1"/>
    <col min="262" max="262" width="16.25" style="19" customWidth="1"/>
    <col min="263" max="266" width="15.125" style="19" bestFit="1" customWidth="1"/>
    <col min="267" max="267" width="15.875" style="19" customWidth="1"/>
    <col min="268" max="269" width="15.125" style="19" bestFit="1" customWidth="1"/>
    <col min="270" max="271" width="12.125" style="19" customWidth="1"/>
    <col min="272" max="272" width="17" style="19" customWidth="1"/>
    <col min="273" max="273" width="15" style="19" customWidth="1"/>
    <col min="274" max="275" width="13.375" style="19" customWidth="1"/>
    <col min="276" max="276" width="14" style="19" customWidth="1"/>
    <col min="277" max="277" width="13.375" style="19" customWidth="1"/>
    <col min="278" max="280" width="12.125" style="19" customWidth="1"/>
    <col min="281" max="513" width="12.875" style="19"/>
    <col min="514" max="514" width="12.875" style="19" customWidth="1"/>
    <col min="515" max="515" width="51.375" style="19" customWidth="1"/>
    <col min="516" max="516" width="17.25" style="19" bestFit="1" customWidth="1"/>
    <col min="517" max="517" width="15.125" style="19" customWidth="1"/>
    <col min="518" max="518" width="16.25" style="19" customWidth="1"/>
    <col min="519" max="522" width="15.125" style="19" bestFit="1" customWidth="1"/>
    <col min="523" max="523" width="15.875" style="19" customWidth="1"/>
    <col min="524" max="525" width="15.125" style="19" bestFit="1" customWidth="1"/>
    <col min="526" max="527" width="12.125" style="19" customWidth="1"/>
    <col min="528" max="528" width="17" style="19" customWidth="1"/>
    <col min="529" max="529" width="15" style="19" customWidth="1"/>
    <col min="530" max="531" width="13.375" style="19" customWidth="1"/>
    <col min="532" max="532" width="14" style="19" customWidth="1"/>
    <col min="533" max="533" width="13.375" style="19" customWidth="1"/>
    <col min="534" max="536" width="12.125" style="19" customWidth="1"/>
    <col min="537" max="769" width="12.875" style="19"/>
    <col min="770" max="770" width="12.875" style="19" customWidth="1"/>
    <col min="771" max="771" width="51.375" style="19" customWidth="1"/>
    <col min="772" max="772" width="17.25" style="19" bestFit="1" customWidth="1"/>
    <col min="773" max="773" width="15.125" style="19" customWidth="1"/>
    <col min="774" max="774" width="16.25" style="19" customWidth="1"/>
    <col min="775" max="778" width="15.125" style="19" bestFit="1" customWidth="1"/>
    <col min="779" max="779" width="15.875" style="19" customWidth="1"/>
    <col min="780" max="781" width="15.125" style="19" bestFit="1" customWidth="1"/>
    <col min="782" max="783" width="12.125" style="19" customWidth="1"/>
    <col min="784" max="784" width="17" style="19" customWidth="1"/>
    <col min="785" max="785" width="15" style="19" customWidth="1"/>
    <col min="786" max="787" width="13.375" style="19" customWidth="1"/>
    <col min="788" max="788" width="14" style="19" customWidth="1"/>
    <col min="789" max="789" width="13.375" style="19" customWidth="1"/>
    <col min="790" max="792" width="12.125" style="19" customWidth="1"/>
    <col min="793" max="1025" width="12.875" style="19"/>
    <col min="1026" max="1026" width="12.875" style="19" customWidth="1"/>
    <col min="1027" max="1027" width="51.375" style="19" customWidth="1"/>
    <col min="1028" max="1028" width="17.25" style="19" bestFit="1" customWidth="1"/>
    <col min="1029" max="1029" width="15.125" style="19" customWidth="1"/>
    <col min="1030" max="1030" width="16.25" style="19" customWidth="1"/>
    <col min="1031" max="1034" width="15.125" style="19" bestFit="1" customWidth="1"/>
    <col min="1035" max="1035" width="15.875" style="19" customWidth="1"/>
    <col min="1036" max="1037" width="15.125" style="19" bestFit="1" customWidth="1"/>
    <col min="1038" max="1039" width="12.125" style="19" customWidth="1"/>
    <col min="1040" max="1040" width="17" style="19" customWidth="1"/>
    <col min="1041" max="1041" width="15" style="19" customWidth="1"/>
    <col min="1042" max="1043" width="13.375" style="19" customWidth="1"/>
    <col min="1044" max="1044" width="14" style="19" customWidth="1"/>
    <col min="1045" max="1045" width="13.375" style="19" customWidth="1"/>
    <col min="1046" max="1048" width="12.125" style="19" customWidth="1"/>
    <col min="1049" max="1281" width="12.875" style="19"/>
    <col min="1282" max="1282" width="12.875" style="19" customWidth="1"/>
    <col min="1283" max="1283" width="51.375" style="19" customWidth="1"/>
    <col min="1284" max="1284" width="17.25" style="19" bestFit="1" customWidth="1"/>
    <col min="1285" max="1285" width="15.125" style="19" customWidth="1"/>
    <col min="1286" max="1286" width="16.25" style="19" customWidth="1"/>
    <col min="1287" max="1290" width="15.125" style="19" bestFit="1" customWidth="1"/>
    <col min="1291" max="1291" width="15.875" style="19" customWidth="1"/>
    <col min="1292" max="1293" width="15.125" style="19" bestFit="1" customWidth="1"/>
    <col min="1294" max="1295" width="12.125" style="19" customWidth="1"/>
    <col min="1296" max="1296" width="17" style="19" customWidth="1"/>
    <col min="1297" max="1297" width="15" style="19" customWidth="1"/>
    <col min="1298" max="1299" width="13.375" style="19" customWidth="1"/>
    <col min="1300" max="1300" width="14" style="19" customWidth="1"/>
    <col min="1301" max="1301" width="13.375" style="19" customWidth="1"/>
    <col min="1302" max="1304" width="12.125" style="19" customWidth="1"/>
    <col min="1305" max="1537" width="12.875" style="19"/>
    <col min="1538" max="1538" width="12.875" style="19" customWidth="1"/>
    <col min="1539" max="1539" width="51.375" style="19" customWidth="1"/>
    <col min="1540" max="1540" width="17.25" style="19" bestFit="1" customWidth="1"/>
    <col min="1541" max="1541" width="15.125" style="19" customWidth="1"/>
    <col min="1542" max="1542" width="16.25" style="19" customWidth="1"/>
    <col min="1543" max="1546" width="15.125" style="19" bestFit="1" customWidth="1"/>
    <col min="1547" max="1547" width="15.875" style="19" customWidth="1"/>
    <col min="1548" max="1549" width="15.125" style="19" bestFit="1" customWidth="1"/>
    <col min="1550" max="1551" width="12.125" style="19" customWidth="1"/>
    <col min="1552" max="1552" width="17" style="19" customWidth="1"/>
    <col min="1553" max="1553" width="15" style="19" customWidth="1"/>
    <col min="1554" max="1555" width="13.375" style="19" customWidth="1"/>
    <col min="1556" max="1556" width="14" style="19" customWidth="1"/>
    <col min="1557" max="1557" width="13.375" style="19" customWidth="1"/>
    <col min="1558" max="1560" width="12.125" style="19" customWidth="1"/>
    <col min="1561" max="1793" width="12.875" style="19"/>
    <col min="1794" max="1794" width="12.875" style="19" customWidth="1"/>
    <col min="1795" max="1795" width="51.375" style="19" customWidth="1"/>
    <col min="1796" max="1796" width="17.25" style="19" bestFit="1" customWidth="1"/>
    <col min="1797" max="1797" width="15.125" style="19" customWidth="1"/>
    <col min="1798" max="1798" width="16.25" style="19" customWidth="1"/>
    <col min="1799" max="1802" width="15.125" style="19" bestFit="1" customWidth="1"/>
    <col min="1803" max="1803" width="15.875" style="19" customWidth="1"/>
    <col min="1804" max="1805" width="15.125" style="19" bestFit="1" customWidth="1"/>
    <col min="1806" max="1807" width="12.125" style="19" customWidth="1"/>
    <col min="1808" max="1808" width="17" style="19" customWidth="1"/>
    <col min="1809" max="1809" width="15" style="19" customWidth="1"/>
    <col min="1810" max="1811" width="13.375" style="19" customWidth="1"/>
    <col min="1812" max="1812" width="14" style="19" customWidth="1"/>
    <col min="1813" max="1813" width="13.375" style="19" customWidth="1"/>
    <col min="1814" max="1816" width="12.125" style="19" customWidth="1"/>
    <col min="1817" max="2049" width="12.875" style="19"/>
    <col min="2050" max="2050" width="12.875" style="19" customWidth="1"/>
    <col min="2051" max="2051" width="51.375" style="19" customWidth="1"/>
    <col min="2052" max="2052" width="17.25" style="19" bestFit="1" customWidth="1"/>
    <col min="2053" max="2053" width="15.125" style="19" customWidth="1"/>
    <col min="2054" max="2054" width="16.25" style="19" customWidth="1"/>
    <col min="2055" max="2058" width="15.125" style="19" bestFit="1" customWidth="1"/>
    <col min="2059" max="2059" width="15.875" style="19" customWidth="1"/>
    <col min="2060" max="2061" width="15.125" style="19" bestFit="1" customWidth="1"/>
    <col min="2062" max="2063" width="12.125" style="19" customWidth="1"/>
    <col min="2064" max="2064" width="17" style="19" customWidth="1"/>
    <col min="2065" max="2065" width="15" style="19" customWidth="1"/>
    <col min="2066" max="2067" width="13.375" style="19" customWidth="1"/>
    <col min="2068" max="2068" width="14" style="19" customWidth="1"/>
    <col min="2069" max="2069" width="13.375" style="19" customWidth="1"/>
    <col min="2070" max="2072" width="12.125" style="19" customWidth="1"/>
    <col min="2073" max="2305" width="12.875" style="19"/>
    <col min="2306" max="2306" width="12.875" style="19" customWidth="1"/>
    <col min="2307" max="2307" width="51.375" style="19" customWidth="1"/>
    <col min="2308" max="2308" width="17.25" style="19" bestFit="1" customWidth="1"/>
    <col min="2309" max="2309" width="15.125" style="19" customWidth="1"/>
    <col min="2310" max="2310" width="16.25" style="19" customWidth="1"/>
    <col min="2311" max="2314" width="15.125" style="19" bestFit="1" customWidth="1"/>
    <col min="2315" max="2315" width="15.875" style="19" customWidth="1"/>
    <col min="2316" max="2317" width="15.125" style="19" bestFit="1" customWidth="1"/>
    <col min="2318" max="2319" width="12.125" style="19" customWidth="1"/>
    <col min="2320" max="2320" width="17" style="19" customWidth="1"/>
    <col min="2321" max="2321" width="15" style="19" customWidth="1"/>
    <col min="2322" max="2323" width="13.375" style="19" customWidth="1"/>
    <col min="2324" max="2324" width="14" style="19" customWidth="1"/>
    <col min="2325" max="2325" width="13.375" style="19" customWidth="1"/>
    <col min="2326" max="2328" width="12.125" style="19" customWidth="1"/>
    <col min="2329" max="2561" width="12.875" style="19"/>
    <col min="2562" max="2562" width="12.875" style="19" customWidth="1"/>
    <col min="2563" max="2563" width="51.375" style="19" customWidth="1"/>
    <col min="2564" max="2564" width="17.25" style="19" bestFit="1" customWidth="1"/>
    <col min="2565" max="2565" width="15.125" style="19" customWidth="1"/>
    <col min="2566" max="2566" width="16.25" style="19" customWidth="1"/>
    <col min="2567" max="2570" width="15.125" style="19" bestFit="1" customWidth="1"/>
    <col min="2571" max="2571" width="15.875" style="19" customWidth="1"/>
    <col min="2572" max="2573" width="15.125" style="19" bestFit="1" customWidth="1"/>
    <col min="2574" max="2575" width="12.125" style="19" customWidth="1"/>
    <col min="2576" max="2576" width="17" style="19" customWidth="1"/>
    <col min="2577" max="2577" width="15" style="19" customWidth="1"/>
    <col min="2578" max="2579" width="13.375" style="19" customWidth="1"/>
    <col min="2580" max="2580" width="14" style="19" customWidth="1"/>
    <col min="2581" max="2581" width="13.375" style="19" customWidth="1"/>
    <col min="2582" max="2584" width="12.125" style="19" customWidth="1"/>
    <col min="2585" max="2817" width="12.875" style="19"/>
    <col min="2818" max="2818" width="12.875" style="19" customWidth="1"/>
    <col min="2819" max="2819" width="51.375" style="19" customWidth="1"/>
    <col min="2820" max="2820" width="17.25" style="19" bestFit="1" customWidth="1"/>
    <col min="2821" max="2821" width="15.125" style="19" customWidth="1"/>
    <col min="2822" max="2822" width="16.25" style="19" customWidth="1"/>
    <col min="2823" max="2826" width="15.125" style="19" bestFit="1" customWidth="1"/>
    <col min="2827" max="2827" width="15.875" style="19" customWidth="1"/>
    <col min="2828" max="2829" width="15.125" style="19" bestFit="1" customWidth="1"/>
    <col min="2830" max="2831" width="12.125" style="19" customWidth="1"/>
    <col min="2832" max="2832" width="17" style="19" customWidth="1"/>
    <col min="2833" max="2833" width="15" style="19" customWidth="1"/>
    <col min="2834" max="2835" width="13.375" style="19" customWidth="1"/>
    <col min="2836" max="2836" width="14" style="19" customWidth="1"/>
    <col min="2837" max="2837" width="13.375" style="19" customWidth="1"/>
    <col min="2838" max="2840" width="12.125" style="19" customWidth="1"/>
    <col min="2841" max="3073" width="12.875" style="19"/>
    <col min="3074" max="3074" width="12.875" style="19" customWidth="1"/>
    <col min="3075" max="3075" width="51.375" style="19" customWidth="1"/>
    <col min="3076" max="3076" width="17.25" style="19" bestFit="1" customWidth="1"/>
    <col min="3077" max="3077" width="15.125" style="19" customWidth="1"/>
    <col min="3078" max="3078" width="16.25" style="19" customWidth="1"/>
    <col min="3079" max="3082" width="15.125" style="19" bestFit="1" customWidth="1"/>
    <col min="3083" max="3083" width="15.875" style="19" customWidth="1"/>
    <col min="3084" max="3085" width="15.125" style="19" bestFit="1" customWidth="1"/>
    <col min="3086" max="3087" width="12.125" style="19" customWidth="1"/>
    <col min="3088" max="3088" width="17" style="19" customWidth="1"/>
    <col min="3089" max="3089" width="15" style="19" customWidth="1"/>
    <col min="3090" max="3091" width="13.375" style="19" customWidth="1"/>
    <col min="3092" max="3092" width="14" style="19" customWidth="1"/>
    <col min="3093" max="3093" width="13.375" style="19" customWidth="1"/>
    <col min="3094" max="3096" width="12.125" style="19" customWidth="1"/>
    <col min="3097" max="3329" width="12.875" style="19"/>
    <col min="3330" max="3330" width="12.875" style="19" customWidth="1"/>
    <col min="3331" max="3331" width="51.375" style="19" customWidth="1"/>
    <col min="3332" max="3332" width="17.25" style="19" bestFit="1" customWidth="1"/>
    <col min="3333" max="3333" width="15.125" style="19" customWidth="1"/>
    <col min="3334" max="3334" width="16.25" style="19" customWidth="1"/>
    <col min="3335" max="3338" width="15.125" style="19" bestFit="1" customWidth="1"/>
    <col min="3339" max="3339" width="15.875" style="19" customWidth="1"/>
    <col min="3340" max="3341" width="15.125" style="19" bestFit="1" customWidth="1"/>
    <col min="3342" max="3343" width="12.125" style="19" customWidth="1"/>
    <col min="3344" max="3344" width="17" style="19" customWidth="1"/>
    <col min="3345" max="3345" width="15" style="19" customWidth="1"/>
    <col min="3346" max="3347" width="13.375" style="19" customWidth="1"/>
    <col min="3348" max="3348" width="14" style="19" customWidth="1"/>
    <col min="3349" max="3349" width="13.375" style="19" customWidth="1"/>
    <col min="3350" max="3352" width="12.125" style="19" customWidth="1"/>
    <col min="3353" max="3585" width="12.875" style="19"/>
    <col min="3586" max="3586" width="12.875" style="19" customWidth="1"/>
    <col min="3587" max="3587" width="51.375" style="19" customWidth="1"/>
    <col min="3588" max="3588" width="17.25" style="19" bestFit="1" customWidth="1"/>
    <col min="3589" max="3589" width="15.125" style="19" customWidth="1"/>
    <col min="3590" max="3590" width="16.25" style="19" customWidth="1"/>
    <col min="3591" max="3594" width="15.125" style="19" bestFit="1" customWidth="1"/>
    <col min="3595" max="3595" width="15.875" style="19" customWidth="1"/>
    <col min="3596" max="3597" width="15.125" style="19" bestFit="1" customWidth="1"/>
    <col min="3598" max="3599" width="12.125" style="19" customWidth="1"/>
    <col min="3600" max="3600" width="17" style="19" customWidth="1"/>
    <col min="3601" max="3601" width="15" style="19" customWidth="1"/>
    <col min="3602" max="3603" width="13.375" style="19" customWidth="1"/>
    <col min="3604" max="3604" width="14" style="19" customWidth="1"/>
    <col min="3605" max="3605" width="13.375" style="19" customWidth="1"/>
    <col min="3606" max="3608" width="12.125" style="19" customWidth="1"/>
    <col min="3609" max="3841" width="12.875" style="19"/>
    <col min="3842" max="3842" width="12.875" style="19" customWidth="1"/>
    <col min="3843" max="3843" width="51.375" style="19" customWidth="1"/>
    <col min="3844" max="3844" width="17.25" style="19" bestFit="1" customWidth="1"/>
    <col min="3845" max="3845" width="15.125" style="19" customWidth="1"/>
    <col min="3846" max="3846" width="16.25" style="19" customWidth="1"/>
    <col min="3847" max="3850" width="15.125" style="19" bestFit="1" customWidth="1"/>
    <col min="3851" max="3851" width="15.875" style="19" customWidth="1"/>
    <col min="3852" max="3853" width="15.125" style="19" bestFit="1" customWidth="1"/>
    <col min="3854" max="3855" width="12.125" style="19" customWidth="1"/>
    <col min="3856" max="3856" width="17" style="19" customWidth="1"/>
    <col min="3857" max="3857" width="15" style="19" customWidth="1"/>
    <col min="3858" max="3859" width="13.375" style="19" customWidth="1"/>
    <col min="3860" max="3860" width="14" style="19" customWidth="1"/>
    <col min="3861" max="3861" width="13.375" style="19" customWidth="1"/>
    <col min="3862" max="3864" width="12.125" style="19" customWidth="1"/>
    <col min="3865" max="4097" width="12.875" style="19"/>
    <col min="4098" max="4098" width="12.875" style="19" customWidth="1"/>
    <col min="4099" max="4099" width="51.375" style="19" customWidth="1"/>
    <col min="4100" max="4100" width="17.25" style="19" bestFit="1" customWidth="1"/>
    <col min="4101" max="4101" width="15.125" style="19" customWidth="1"/>
    <col min="4102" max="4102" width="16.25" style="19" customWidth="1"/>
    <col min="4103" max="4106" width="15.125" style="19" bestFit="1" customWidth="1"/>
    <col min="4107" max="4107" width="15.875" style="19" customWidth="1"/>
    <col min="4108" max="4109" width="15.125" style="19" bestFit="1" customWidth="1"/>
    <col min="4110" max="4111" width="12.125" style="19" customWidth="1"/>
    <col min="4112" max="4112" width="17" style="19" customWidth="1"/>
    <col min="4113" max="4113" width="15" style="19" customWidth="1"/>
    <col min="4114" max="4115" width="13.375" style="19" customWidth="1"/>
    <col min="4116" max="4116" width="14" style="19" customWidth="1"/>
    <col min="4117" max="4117" width="13.375" style="19" customWidth="1"/>
    <col min="4118" max="4120" width="12.125" style="19" customWidth="1"/>
    <col min="4121" max="4353" width="12.875" style="19"/>
    <col min="4354" max="4354" width="12.875" style="19" customWidth="1"/>
    <col min="4355" max="4355" width="51.375" style="19" customWidth="1"/>
    <col min="4356" max="4356" width="17.25" style="19" bestFit="1" customWidth="1"/>
    <col min="4357" max="4357" width="15.125" style="19" customWidth="1"/>
    <col min="4358" max="4358" width="16.25" style="19" customWidth="1"/>
    <col min="4359" max="4362" width="15.125" style="19" bestFit="1" customWidth="1"/>
    <col min="4363" max="4363" width="15.875" style="19" customWidth="1"/>
    <col min="4364" max="4365" width="15.125" style="19" bestFit="1" customWidth="1"/>
    <col min="4366" max="4367" width="12.125" style="19" customWidth="1"/>
    <col min="4368" max="4368" width="17" style="19" customWidth="1"/>
    <col min="4369" max="4369" width="15" style="19" customWidth="1"/>
    <col min="4370" max="4371" width="13.375" style="19" customWidth="1"/>
    <col min="4372" max="4372" width="14" style="19" customWidth="1"/>
    <col min="4373" max="4373" width="13.375" style="19" customWidth="1"/>
    <col min="4374" max="4376" width="12.125" style="19" customWidth="1"/>
    <col min="4377" max="4609" width="12.875" style="19"/>
    <col min="4610" max="4610" width="12.875" style="19" customWidth="1"/>
    <col min="4611" max="4611" width="51.375" style="19" customWidth="1"/>
    <col min="4612" max="4612" width="17.25" style="19" bestFit="1" customWidth="1"/>
    <col min="4613" max="4613" width="15.125" style="19" customWidth="1"/>
    <col min="4614" max="4614" width="16.25" style="19" customWidth="1"/>
    <col min="4615" max="4618" width="15.125" style="19" bestFit="1" customWidth="1"/>
    <col min="4619" max="4619" width="15.875" style="19" customWidth="1"/>
    <col min="4620" max="4621" width="15.125" style="19" bestFit="1" customWidth="1"/>
    <col min="4622" max="4623" width="12.125" style="19" customWidth="1"/>
    <col min="4624" max="4624" width="17" style="19" customWidth="1"/>
    <col min="4625" max="4625" width="15" style="19" customWidth="1"/>
    <col min="4626" max="4627" width="13.375" style="19" customWidth="1"/>
    <col min="4628" max="4628" width="14" style="19" customWidth="1"/>
    <col min="4629" max="4629" width="13.375" style="19" customWidth="1"/>
    <col min="4630" max="4632" width="12.125" style="19" customWidth="1"/>
    <col min="4633" max="4865" width="12.875" style="19"/>
    <col min="4866" max="4866" width="12.875" style="19" customWidth="1"/>
    <col min="4867" max="4867" width="51.375" style="19" customWidth="1"/>
    <col min="4868" max="4868" width="17.25" style="19" bestFit="1" customWidth="1"/>
    <col min="4869" max="4869" width="15.125" style="19" customWidth="1"/>
    <col min="4870" max="4870" width="16.25" style="19" customWidth="1"/>
    <col min="4871" max="4874" width="15.125" style="19" bestFit="1" customWidth="1"/>
    <col min="4875" max="4875" width="15.875" style="19" customWidth="1"/>
    <col min="4876" max="4877" width="15.125" style="19" bestFit="1" customWidth="1"/>
    <col min="4878" max="4879" width="12.125" style="19" customWidth="1"/>
    <col min="4880" max="4880" width="17" style="19" customWidth="1"/>
    <col min="4881" max="4881" width="15" style="19" customWidth="1"/>
    <col min="4882" max="4883" width="13.375" style="19" customWidth="1"/>
    <col min="4884" max="4884" width="14" style="19" customWidth="1"/>
    <col min="4885" max="4885" width="13.375" style="19" customWidth="1"/>
    <col min="4886" max="4888" width="12.125" style="19" customWidth="1"/>
    <col min="4889" max="5121" width="12.875" style="19"/>
    <col min="5122" max="5122" width="12.875" style="19" customWidth="1"/>
    <col min="5123" max="5123" width="51.375" style="19" customWidth="1"/>
    <col min="5124" max="5124" width="17.25" style="19" bestFit="1" customWidth="1"/>
    <col min="5125" max="5125" width="15.125" style="19" customWidth="1"/>
    <col min="5126" max="5126" width="16.25" style="19" customWidth="1"/>
    <col min="5127" max="5130" width="15.125" style="19" bestFit="1" customWidth="1"/>
    <col min="5131" max="5131" width="15.875" style="19" customWidth="1"/>
    <col min="5132" max="5133" width="15.125" style="19" bestFit="1" customWidth="1"/>
    <col min="5134" max="5135" width="12.125" style="19" customWidth="1"/>
    <col min="5136" max="5136" width="17" style="19" customWidth="1"/>
    <col min="5137" max="5137" width="15" style="19" customWidth="1"/>
    <col min="5138" max="5139" width="13.375" style="19" customWidth="1"/>
    <col min="5140" max="5140" width="14" style="19" customWidth="1"/>
    <col min="5141" max="5141" width="13.375" style="19" customWidth="1"/>
    <col min="5142" max="5144" width="12.125" style="19" customWidth="1"/>
    <col min="5145" max="5377" width="12.875" style="19"/>
    <col min="5378" max="5378" width="12.875" style="19" customWidth="1"/>
    <col min="5379" max="5379" width="51.375" style="19" customWidth="1"/>
    <col min="5380" max="5380" width="17.25" style="19" bestFit="1" customWidth="1"/>
    <col min="5381" max="5381" width="15.125" style="19" customWidth="1"/>
    <col min="5382" max="5382" width="16.25" style="19" customWidth="1"/>
    <col min="5383" max="5386" width="15.125" style="19" bestFit="1" customWidth="1"/>
    <col min="5387" max="5387" width="15.875" style="19" customWidth="1"/>
    <col min="5388" max="5389" width="15.125" style="19" bestFit="1" customWidth="1"/>
    <col min="5390" max="5391" width="12.125" style="19" customWidth="1"/>
    <col min="5392" max="5392" width="17" style="19" customWidth="1"/>
    <col min="5393" max="5393" width="15" style="19" customWidth="1"/>
    <col min="5394" max="5395" width="13.375" style="19" customWidth="1"/>
    <col min="5396" max="5396" width="14" style="19" customWidth="1"/>
    <col min="5397" max="5397" width="13.375" style="19" customWidth="1"/>
    <col min="5398" max="5400" width="12.125" style="19" customWidth="1"/>
    <col min="5401" max="5633" width="12.875" style="19"/>
    <col min="5634" max="5634" width="12.875" style="19" customWidth="1"/>
    <col min="5635" max="5635" width="51.375" style="19" customWidth="1"/>
    <col min="5636" max="5636" width="17.25" style="19" bestFit="1" customWidth="1"/>
    <col min="5637" max="5637" width="15.125" style="19" customWidth="1"/>
    <col min="5638" max="5638" width="16.25" style="19" customWidth="1"/>
    <col min="5639" max="5642" width="15.125" style="19" bestFit="1" customWidth="1"/>
    <col min="5643" max="5643" width="15.875" style="19" customWidth="1"/>
    <col min="5644" max="5645" width="15.125" style="19" bestFit="1" customWidth="1"/>
    <col min="5646" max="5647" width="12.125" style="19" customWidth="1"/>
    <col min="5648" max="5648" width="17" style="19" customWidth="1"/>
    <col min="5649" max="5649" width="15" style="19" customWidth="1"/>
    <col min="5650" max="5651" width="13.375" style="19" customWidth="1"/>
    <col min="5652" max="5652" width="14" style="19" customWidth="1"/>
    <col min="5653" max="5653" width="13.375" style="19" customWidth="1"/>
    <col min="5654" max="5656" width="12.125" style="19" customWidth="1"/>
    <col min="5657" max="5889" width="12.875" style="19"/>
    <col min="5890" max="5890" width="12.875" style="19" customWidth="1"/>
    <col min="5891" max="5891" width="51.375" style="19" customWidth="1"/>
    <col min="5892" max="5892" width="17.25" style="19" bestFit="1" customWidth="1"/>
    <col min="5893" max="5893" width="15.125" style="19" customWidth="1"/>
    <col min="5894" max="5894" width="16.25" style="19" customWidth="1"/>
    <col min="5895" max="5898" width="15.125" style="19" bestFit="1" customWidth="1"/>
    <col min="5899" max="5899" width="15.875" style="19" customWidth="1"/>
    <col min="5900" max="5901" width="15.125" style="19" bestFit="1" customWidth="1"/>
    <col min="5902" max="5903" width="12.125" style="19" customWidth="1"/>
    <col min="5904" max="5904" width="17" style="19" customWidth="1"/>
    <col min="5905" max="5905" width="15" style="19" customWidth="1"/>
    <col min="5906" max="5907" width="13.375" style="19" customWidth="1"/>
    <col min="5908" max="5908" width="14" style="19" customWidth="1"/>
    <col min="5909" max="5909" width="13.375" style="19" customWidth="1"/>
    <col min="5910" max="5912" width="12.125" style="19" customWidth="1"/>
    <col min="5913" max="6145" width="12.875" style="19"/>
    <col min="6146" max="6146" width="12.875" style="19" customWidth="1"/>
    <col min="6147" max="6147" width="51.375" style="19" customWidth="1"/>
    <col min="6148" max="6148" width="17.25" style="19" bestFit="1" customWidth="1"/>
    <col min="6149" max="6149" width="15.125" style="19" customWidth="1"/>
    <col min="6150" max="6150" width="16.25" style="19" customWidth="1"/>
    <col min="6151" max="6154" width="15.125" style="19" bestFit="1" customWidth="1"/>
    <col min="6155" max="6155" width="15.875" style="19" customWidth="1"/>
    <col min="6156" max="6157" width="15.125" style="19" bestFit="1" customWidth="1"/>
    <col min="6158" max="6159" width="12.125" style="19" customWidth="1"/>
    <col min="6160" max="6160" width="17" style="19" customWidth="1"/>
    <col min="6161" max="6161" width="15" style="19" customWidth="1"/>
    <col min="6162" max="6163" width="13.375" style="19" customWidth="1"/>
    <col min="6164" max="6164" width="14" style="19" customWidth="1"/>
    <col min="6165" max="6165" width="13.375" style="19" customWidth="1"/>
    <col min="6166" max="6168" width="12.125" style="19" customWidth="1"/>
    <col min="6169" max="6401" width="12.875" style="19"/>
    <col min="6402" max="6402" width="12.875" style="19" customWidth="1"/>
    <col min="6403" max="6403" width="51.375" style="19" customWidth="1"/>
    <col min="6404" max="6404" width="17.25" style="19" bestFit="1" customWidth="1"/>
    <col min="6405" max="6405" width="15.125" style="19" customWidth="1"/>
    <col min="6406" max="6406" width="16.25" style="19" customWidth="1"/>
    <col min="6407" max="6410" width="15.125" style="19" bestFit="1" customWidth="1"/>
    <col min="6411" max="6411" width="15.875" style="19" customWidth="1"/>
    <col min="6412" max="6413" width="15.125" style="19" bestFit="1" customWidth="1"/>
    <col min="6414" max="6415" width="12.125" style="19" customWidth="1"/>
    <col min="6416" max="6416" width="17" style="19" customWidth="1"/>
    <col min="6417" max="6417" width="15" style="19" customWidth="1"/>
    <col min="6418" max="6419" width="13.375" style="19" customWidth="1"/>
    <col min="6420" max="6420" width="14" style="19" customWidth="1"/>
    <col min="6421" max="6421" width="13.375" style="19" customWidth="1"/>
    <col min="6422" max="6424" width="12.125" style="19" customWidth="1"/>
    <col min="6425" max="6657" width="12.875" style="19"/>
    <col min="6658" max="6658" width="12.875" style="19" customWidth="1"/>
    <col min="6659" max="6659" width="51.375" style="19" customWidth="1"/>
    <col min="6660" max="6660" width="17.25" style="19" bestFit="1" customWidth="1"/>
    <col min="6661" max="6661" width="15.125" style="19" customWidth="1"/>
    <col min="6662" max="6662" width="16.25" style="19" customWidth="1"/>
    <col min="6663" max="6666" width="15.125" style="19" bestFit="1" customWidth="1"/>
    <col min="6667" max="6667" width="15.875" style="19" customWidth="1"/>
    <col min="6668" max="6669" width="15.125" style="19" bestFit="1" customWidth="1"/>
    <col min="6670" max="6671" width="12.125" style="19" customWidth="1"/>
    <col min="6672" max="6672" width="17" style="19" customWidth="1"/>
    <col min="6673" max="6673" width="15" style="19" customWidth="1"/>
    <col min="6674" max="6675" width="13.375" style="19" customWidth="1"/>
    <col min="6676" max="6676" width="14" style="19" customWidth="1"/>
    <col min="6677" max="6677" width="13.375" style="19" customWidth="1"/>
    <col min="6678" max="6680" width="12.125" style="19" customWidth="1"/>
    <col min="6681" max="6913" width="12.875" style="19"/>
    <col min="6914" max="6914" width="12.875" style="19" customWidth="1"/>
    <col min="6915" max="6915" width="51.375" style="19" customWidth="1"/>
    <col min="6916" max="6916" width="17.25" style="19" bestFit="1" customWidth="1"/>
    <col min="6917" max="6917" width="15.125" style="19" customWidth="1"/>
    <col min="6918" max="6918" width="16.25" style="19" customWidth="1"/>
    <col min="6919" max="6922" width="15.125" style="19" bestFit="1" customWidth="1"/>
    <col min="6923" max="6923" width="15.875" style="19" customWidth="1"/>
    <col min="6924" max="6925" width="15.125" style="19" bestFit="1" customWidth="1"/>
    <col min="6926" max="6927" width="12.125" style="19" customWidth="1"/>
    <col min="6928" max="6928" width="17" style="19" customWidth="1"/>
    <col min="6929" max="6929" width="15" style="19" customWidth="1"/>
    <col min="6930" max="6931" width="13.375" style="19" customWidth="1"/>
    <col min="6932" max="6932" width="14" style="19" customWidth="1"/>
    <col min="6933" max="6933" width="13.375" style="19" customWidth="1"/>
    <col min="6934" max="6936" width="12.125" style="19" customWidth="1"/>
    <col min="6937" max="7169" width="12.875" style="19"/>
    <col min="7170" max="7170" width="12.875" style="19" customWidth="1"/>
    <col min="7171" max="7171" width="51.375" style="19" customWidth="1"/>
    <col min="7172" max="7172" width="17.25" style="19" bestFit="1" customWidth="1"/>
    <col min="7173" max="7173" width="15.125" style="19" customWidth="1"/>
    <col min="7174" max="7174" width="16.25" style="19" customWidth="1"/>
    <col min="7175" max="7178" width="15.125" style="19" bestFit="1" customWidth="1"/>
    <col min="7179" max="7179" width="15.875" style="19" customWidth="1"/>
    <col min="7180" max="7181" width="15.125" style="19" bestFit="1" customWidth="1"/>
    <col min="7182" max="7183" width="12.125" style="19" customWidth="1"/>
    <col min="7184" max="7184" width="17" style="19" customWidth="1"/>
    <col min="7185" max="7185" width="15" style="19" customWidth="1"/>
    <col min="7186" max="7187" width="13.375" style="19" customWidth="1"/>
    <col min="7188" max="7188" width="14" style="19" customWidth="1"/>
    <col min="7189" max="7189" width="13.375" style="19" customWidth="1"/>
    <col min="7190" max="7192" width="12.125" style="19" customWidth="1"/>
    <col min="7193" max="7425" width="12.875" style="19"/>
    <col min="7426" max="7426" width="12.875" style="19" customWidth="1"/>
    <col min="7427" max="7427" width="51.375" style="19" customWidth="1"/>
    <col min="7428" max="7428" width="17.25" style="19" bestFit="1" customWidth="1"/>
    <col min="7429" max="7429" width="15.125" style="19" customWidth="1"/>
    <col min="7430" max="7430" width="16.25" style="19" customWidth="1"/>
    <col min="7431" max="7434" width="15.125" style="19" bestFit="1" customWidth="1"/>
    <col min="7435" max="7435" width="15.875" style="19" customWidth="1"/>
    <col min="7436" max="7437" width="15.125" style="19" bestFit="1" customWidth="1"/>
    <col min="7438" max="7439" width="12.125" style="19" customWidth="1"/>
    <col min="7440" max="7440" width="17" style="19" customWidth="1"/>
    <col min="7441" max="7441" width="15" style="19" customWidth="1"/>
    <col min="7442" max="7443" width="13.375" style="19" customWidth="1"/>
    <col min="7444" max="7444" width="14" style="19" customWidth="1"/>
    <col min="7445" max="7445" width="13.375" style="19" customWidth="1"/>
    <col min="7446" max="7448" width="12.125" style="19" customWidth="1"/>
    <col min="7449" max="7681" width="12.875" style="19"/>
    <col min="7682" max="7682" width="12.875" style="19" customWidth="1"/>
    <col min="7683" max="7683" width="51.375" style="19" customWidth="1"/>
    <col min="7684" max="7684" width="17.25" style="19" bestFit="1" customWidth="1"/>
    <col min="7685" max="7685" width="15.125" style="19" customWidth="1"/>
    <col min="7686" max="7686" width="16.25" style="19" customWidth="1"/>
    <col min="7687" max="7690" width="15.125" style="19" bestFit="1" customWidth="1"/>
    <col min="7691" max="7691" width="15.875" style="19" customWidth="1"/>
    <col min="7692" max="7693" width="15.125" style="19" bestFit="1" customWidth="1"/>
    <col min="7694" max="7695" width="12.125" style="19" customWidth="1"/>
    <col min="7696" max="7696" width="17" style="19" customWidth="1"/>
    <col min="7697" max="7697" width="15" style="19" customWidth="1"/>
    <col min="7698" max="7699" width="13.375" style="19" customWidth="1"/>
    <col min="7700" max="7700" width="14" style="19" customWidth="1"/>
    <col min="7701" max="7701" width="13.375" style="19" customWidth="1"/>
    <col min="7702" max="7704" width="12.125" style="19" customWidth="1"/>
    <col min="7705" max="7937" width="12.875" style="19"/>
    <col min="7938" max="7938" width="12.875" style="19" customWidth="1"/>
    <col min="7939" max="7939" width="51.375" style="19" customWidth="1"/>
    <col min="7940" max="7940" width="17.25" style="19" bestFit="1" customWidth="1"/>
    <col min="7941" max="7941" width="15.125" style="19" customWidth="1"/>
    <col min="7942" max="7942" width="16.25" style="19" customWidth="1"/>
    <col min="7943" max="7946" width="15.125" style="19" bestFit="1" customWidth="1"/>
    <col min="7947" max="7947" width="15.875" style="19" customWidth="1"/>
    <col min="7948" max="7949" width="15.125" style="19" bestFit="1" customWidth="1"/>
    <col min="7950" max="7951" width="12.125" style="19" customWidth="1"/>
    <col min="7952" max="7952" width="17" style="19" customWidth="1"/>
    <col min="7953" max="7953" width="15" style="19" customWidth="1"/>
    <col min="7954" max="7955" width="13.375" style="19" customWidth="1"/>
    <col min="7956" max="7956" width="14" style="19" customWidth="1"/>
    <col min="7957" max="7957" width="13.375" style="19" customWidth="1"/>
    <col min="7958" max="7960" width="12.125" style="19" customWidth="1"/>
    <col min="7961" max="8193" width="12.875" style="19"/>
    <col min="8194" max="8194" width="12.875" style="19" customWidth="1"/>
    <col min="8195" max="8195" width="51.375" style="19" customWidth="1"/>
    <col min="8196" max="8196" width="17.25" style="19" bestFit="1" customWidth="1"/>
    <col min="8197" max="8197" width="15.125" style="19" customWidth="1"/>
    <col min="8198" max="8198" width="16.25" style="19" customWidth="1"/>
    <col min="8199" max="8202" width="15.125" style="19" bestFit="1" customWidth="1"/>
    <col min="8203" max="8203" width="15.875" style="19" customWidth="1"/>
    <col min="8204" max="8205" width="15.125" style="19" bestFit="1" customWidth="1"/>
    <col min="8206" max="8207" width="12.125" style="19" customWidth="1"/>
    <col min="8208" max="8208" width="17" style="19" customWidth="1"/>
    <col min="8209" max="8209" width="15" style="19" customWidth="1"/>
    <col min="8210" max="8211" width="13.375" style="19" customWidth="1"/>
    <col min="8212" max="8212" width="14" style="19" customWidth="1"/>
    <col min="8213" max="8213" width="13.375" style="19" customWidth="1"/>
    <col min="8214" max="8216" width="12.125" style="19" customWidth="1"/>
    <col min="8217" max="8449" width="12.875" style="19"/>
    <col min="8450" max="8450" width="12.875" style="19" customWidth="1"/>
    <col min="8451" max="8451" width="51.375" style="19" customWidth="1"/>
    <col min="8452" max="8452" width="17.25" style="19" bestFit="1" customWidth="1"/>
    <col min="8453" max="8453" width="15.125" style="19" customWidth="1"/>
    <col min="8454" max="8454" width="16.25" style="19" customWidth="1"/>
    <col min="8455" max="8458" width="15.125" style="19" bestFit="1" customWidth="1"/>
    <col min="8459" max="8459" width="15.875" style="19" customWidth="1"/>
    <col min="8460" max="8461" width="15.125" style="19" bestFit="1" customWidth="1"/>
    <col min="8462" max="8463" width="12.125" style="19" customWidth="1"/>
    <col min="8464" max="8464" width="17" style="19" customWidth="1"/>
    <col min="8465" max="8465" width="15" style="19" customWidth="1"/>
    <col min="8466" max="8467" width="13.375" style="19" customWidth="1"/>
    <col min="8468" max="8468" width="14" style="19" customWidth="1"/>
    <col min="8469" max="8469" width="13.375" style="19" customWidth="1"/>
    <col min="8470" max="8472" width="12.125" style="19" customWidth="1"/>
    <col min="8473" max="8705" width="12.875" style="19"/>
    <col min="8706" max="8706" width="12.875" style="19" customWidth="1"/>
    <col min="8707" max="8707" width="51.375" style="19" customWidth="1"/>
    <col min="8708" max="8708" width="17.25" style="19" bestFit="1" customWidth="1"/>
    <col min="8709" max="8709" width="15.125" style="19" customWidth="1"/>
    <col min="8710" max="8710" width="16.25" style="19" customWidth="1"/>
    <col min="8711" max="8714" width="15.125" style="19" bestFit="1" customWidth="1"/>
    <col min="8715" max="8715" width="15.875" style="19" customWidth="1"/>
    <col min="8716" max="8717" width="15.125" style="19" bestFit="1" customWidth="1"/>
    <col min="8718" max="8719" width="12.125" style="19" customWidth="1"/>
    <col min="8720" max="8720" width="17" style="19" customWidth="1"/>
    <col min="8721" max="8721" width="15" style="19" customWidth="1"/>
    <col min="8722" max="8723" width="13.375" style="19" customWidth="1"/>
    <col min="8724" max="8724" width="14" style="19" customWidth="1"/>
    <col min="8725" max="8725" width="13.375" style="19" customWidth="1"/>
    <col min="8726" max="8728" width="12.125" style="19" customWidth="1"/>
    <col min="8729" max="8961" width="12.875" style="19"/>
    <col min="8962" max="8962" width="12.875" style="19" customWidth="1"/>
    <col min="8963" max="8963" width="51.375" style="19" customWidth="1"/>
    <col min="8964" max="8964" width="17.25" style="19" bestFit="1" customWidth="1"/>
    <col min="8965" max="8965" width="15.125" style="19" customWidth="1"/>
    <col min="8966" max="8966" width="16.25" style="19" customWidth="1"/>
    <col min="8967" max="8970" width="15.125" style="19" bestFit="1" customWidth="1"/>
    <col min="8971" max="8971" width="15.875" style="19" customWidth="1"/>
    <col min="8972" max="8973" width="15.125" style="19" bestFit="1" customWidth="1"/>
    <col min="8974" max="8975" width="12.125" style="19" customWidth="1"/>
    <col min="8976" max="8976" width="17" style="19" customWidth="1"/>
    <col min="8977" max="8977" width="15" style="19" customWidth="1"/>
    <col min="8978" max="8979" width="13.375" style="19" customWidth="1"/>
    <col min="8980" max="8980" width="14" style="19" customWidth="1"/>
    <col min="8981" max="8981" width="13.375" style="19" customWidth="1"/>
    <col min="8982" max="8984" width="12.125" style="19" customWidth="1"/>
    <col min="8985" max="9217" width="12.875" style="19"/>
    <col min="9218" max="9218" width="12.875" style="19" customWidth="1"/>
    <col min="9219" max="9219" width="51.375" style="19" customWidth="1"/>
    <col min="9220" max="9220" width="17.25" style="19" bestFit="1" customWidth="1"/>
    <col min="9221" max="9221" width="15.125" style="19" customWidth="1"/>
    <col min="9222" max="9222" width="16.25" style="19" customWidth="1"/>
    <col min="9223" max="9226" width="15.125" style="19" bestFit="1" customWidth="1"/>
    <col min="9227" max="9227" width="15.875" style="19" customWidth="1"/>
    <col min="9228" max="9229" width="15.125" style="19" bestFit="1" customWidth="1"/>
    <col min="9230" max="9231" width="12.125" style="19" customWidth="1"/>
    <col min="9232" max="9232" width="17" style="19" customWidth="1"/>
    <col min="9233" max="9233" width="15" style="19" customWidth="1"/>
    <col min="9234" max="9235" width="13.375" style="19" customWidth="1"/>
    <col min="9236" max="9236" width="14" style="19" customWidth="1"/>
    <col min="9237" max="9237" width="13.375" style="19" customWidth="1"/>
    <col min="9238" max="9240" width="12.125" style="19" customWidth="1"/>
    <col min="9241" max="9473" width="12.875" style="19"/>
    <col min="9474" max="9474" width="12.875" style="19" customWidth="1"/>
    <col min="9475" max="9475" width="51.375" style="19" customWidth="1"/>
    <col min="9476" max="9476" width="17.25" style="19" bestFit="1" customWidth="1"/>
    <col min="9477" max="9477" width="15.125" style="19" customWidth="1"/>
    <col min="9478" max="9478" width="16.25" style="19" customWidth="1"/>
    <col min="9479" max="9482" width="15.125" style="19" bestFit="1" customWidth="1"/>
    <col min="9483" max="9483" width="15.875" style="19" customWidth="1"/>
    <col min="9484" max="9485" width="15.125" style="19" bestFit="1" customWidth="1"/>
    <col min="9486" max="9487" width="12.125" style="19" customWidth="1"/>
    <col min="9488" max="9488" width="17" style="19" customWidth="1"/>
    <col min="9489" max="9489" width="15" style="19" customWidth="1"/>
    <col min="9490" max="9491" width="13.375" style="19" customWidth="1"/>
    <col min="9492" max="9492" width="14" style="19" customWidth="1"/>
    <col min="9493" max="9493" width="13.375" style="19" customWidth="1"/>
    <col min="9494" max="9496" width="12.125" style="19" customWidth="1"/>
    <col min="9497" max="9729" width="12.875" style="19"/>
    <col min="9730" max="9730" width="12.875" style="19" customWidth="1"/>
    <col min="9731" max="9731" width="51.375" style="19" customWidth="1"/>
    <col min="9732" max="9732" width="17.25" style="19" bestFit="1" customWidth="1"/>
    <col min="9733" max="9733" width="15.125" style="19" customWidth="1"/>
    <col min="9734" max="9734" width="16.25" style="19" customWidth="1"/>
    <col min="9735" max="9738" width="15.125" style="19" bestFit="1" customWidth="1"/>
    <col min="9739" max="9739" width="15.875" style="19" customWidth="1"/>
    <col min="9740" max="9741" width="15.125" style="19" bestFit="1" customWidth="1"/>
    <col min="9742" max="9743" width="12.125" style="19" customWidth="1"/>
    <col min="9744" max="9744" width="17" style="19" customWidth="1"/>
    <col min="9745" max="9745" width="15" style="19" customWidth="1"/>
    <col min="9746" max="9747" width="13.375" style="19" customWidth="1"/>
    <col min="9748" max="9748" width="14" style="19" customWidth="1"/>
    <col min="9749" max="9749" width="13.375" style="19" customWidth="1"/>
    <col min="9750" max="9752" width="12.125" style="19" customWidth="1"/>
    <col min="9753" max="9985" width="12.875" style="19"/>
    <col min="9986" max="9986" width="12.875" style="19" customWidth="1"/>
    <col min="9987" max="9987" width="51.375" style="19" customWidth="1"/>
    <col min="9988" max="9988" width="17.25" style="19" bestFit="1" customWidth="1"/>
    <col min="9989" max="9989" width="15.125" style="19" customWidth="1"/>
    <col min="9990" max="9990" width="16.25" style="19" customWidth="1"/>
    <col min="9991" max="9994" width="15.125" style="19" bestFit="1" customWidth="1"/>
    <col min="9995" max="9995" width="15.875" style="19" customWidth="1"/>
    <col min="9996" max="9997" width="15.125" style="19" bestFit="1" customWidth="1"/>
    <col min="9998" max="9999" width="12.125" style="19" customWidth="1"/>
    <col min="10000" max="10000" width="17" style="19" customWidth="1"/>
    <col min="10001" max="10001" width="15" style="19" customWidth="1"/>
    <col min="10002" max="10003" width="13.375" style="19" customWidth="1"/>
    <col min="10004" max="10004" width="14" style="19" customWidth="1"/>
    <col min="10005" max="10005" width="13.375" style="19" customWidth="1"/>
    <col min="10006" max="10008" width="12.125" style="19" customWidth="1"/>
    <col min="10009" max="10241" width="12.875" style="19"/>
    <col min="10242" max="10242" width="12.875" style="19" customWidth="1"/>
    <col min="10243" max="10243" width="51.375" style="19" customWidth="1"/>
    <col min="10244" max="10244" width="17.25" style="19" bestFit="1" customWidth="1"/>
    <col min="10245" max="10245" width="15.125" style="19" customWidth="1"/>
    <col min="10246" max="10246" width="16.25" style="19" customWidth="1"/>
    <col min="10247" max="10250" width="15.125" style="19" bestFit="1" customWidth="1"/>
    <col min="10251" max="10251" width="15.875" style="19" customWidth="1"/>
    <col min="10252" max="10253" width="15.125" style="19" bestFit="1" customWidth="1"/>
    <col min="10254" max="10255" width="12.125" style="19" customWidth="1"/>
    <col min="10256" max="10256" width="17" style="19" customWidth="1"/>
    <col min="10257" max="10257" width="15" style="19" customWidth="1"/>
    <col min="10258" max="10259" width="13.375" style="19" customWidth="1"/>
    <col min="10260" max="10260" width="14" style="19" customWidth="1"/>
    <col min="10261" max="10261" width="13.375" style="19" customWidth="1"/>
    <col min="10262" max="10264" width="12.125" style="19" customWidth="1"/>
    <col min="10265" max="10497" width="12.875" style="19"/>
    <col min="10498" max="10498" width="12.875" style="19" customWidth="1"/>
    <col min="10499" max="10499" width="51.375" style="19" customWidth="1"/>
    <col min="10500" max="10500" width="17.25" style="19" bestFit="1" customWidth="1"/>
    <col min="10501" max="10501" width="15.125" style="19" customWidth="1"/>
    <col min="10502" max="10502" width="16.25" style="19" customWidth="1"/>
    <col min="10503" max="10506" width="15.125" style="19" bestFit="1" customWidth="1"/>
    <col min="10507" max="10507" width="15.875" style="19" customWidth="1"/>
    <col min="10508" max="10509" width="15.125" style="19" bestFit="1" customWidth="1"/>
    <col min="10510" max="10511" width="12.125" style="19" customWidth="1"/>
    <col min="10512" max="10512" width="17" style="19" customWidth="1"/>
    <col min="10513" max="10513" width="15" style="19" customWidth="1"/>
    <col min="10514" max="10515" width="13.375" style="19" customWidth="1"/>
    <col min="10516" max="10516" width="14" style="19" customWidth="1"/>
    <col min="10517" max="10517" width="13.375" style="19" customWidth="1"/>
    <col min="10518" max="10520" width="12.125" style="19" customWidth="1"/>
    <col min="10521" max="10753" width="12.875" style="19"/>
    <col min="10754" max="10754" width="12.875" style="19" customWidth="1"/>
    <col min="10755" max="10755" width="51.375" style="19" customWidth="1"/>
    <col min="10756" max="10756" width="17.25" style="19" bestFit="1" customWidth="1"/>
    <col min="10757" max="10757" width="15.125" style="19" customWidth="1"/>
    <col min="10758" max="10758" width="16.25" style="19" customWidth="1"/>
    <col min="10759" max="10762" width="15.125" style="19" bestFit="1" customWidth="1"/>
    <col min="10763" max="10763" width="15.875" style="19" customWidth="1"/>
    <col min="10764" max="10765" width="15.125" style="19" bestFit="1" customWidth="1"/>
    <col min="10766" max="10767" width="12.125" style="19" customWidth="1"/>
    <col min="10768" max="10768" width="17" style="19" customWidth="1"/>
    <col min="10769" max="10769" width="15" style="19" customWidth="1"/>
    <col min="10770" max="10771" width="13.375" style="19" customWidth="1"/>
    <col min="10772" max="10772" width="14" style="19" customWidth="1"/>
    <col min="10773" max="10773" width="13.375" style="19" customWidth="1"/>
    <col min="10774" max="10776" width="12.125" style="19" customWidth="1"/>
    <col min="10777" max="11009" width="12.875" style="19"/>
    <col min="11010" max="11010" width="12.875" style="19" customWidth="1"/>
    <col min="11011" max="11011" width="51.375" style="19" customWidth="1"/>
    <col min="11012" max="11012" width="17.25" style="19" bestFit="1" customWidth="1"/>
    <col min="11013" max="11013" width="15.125" style="19" customWidth="1"/>
    <col min="11014" max="11014" width="16.25" style="19" customWidth="1"/>
    <col min="11015" max="11018" width="15.125" style="19" bestFit="1" customWidth="1"/>
    <col min="11019" max="11019" width="15.875" style="19" customWidth="1"/>
    <col min="11020" max="11021" width="15.125" style="19" bestFit="1" customWidth="1"/>
    <col min="11022" max="11023" width="12.125" style="19" customWidth="1"/>
    <col min="11024" max="11024" width="17" style="19" customWidth="1"/>
    <col min="11025" max="11025" width="15" style="19" customWidth="1"/>
    <col min="11026" max="11027" width="13.375" style="19" customWidth="1"/>
    <col min="11028" max="11028" width="14" style="19" customWidth="1"/>
    <col min="11029" max="11029" width="13.375" style="19" customWidth="1"/>
    <col min="11030" max="11032" width="12.125" style="19" customWidth="1"/>
    <col min="11033" max="11265" width="12.875" style="19"/>
    <col min="11266" max="11266" width="12.875" style="19" customWidth="1"/>
    <col min="11267" max="11267" width="51.375" style="19" customWidth="1"/>
    <col min="11268" max="11268" width="17.25" style="19" bestFit="1" customWidth="1"/>
    <col min="11269" max="11269" width="15.125" style="19" customWidth="1"/>
    <col min="11270" max="11270" width="16.25" style="19" customWidth="1"/>
    <col min="11271" max="11274" width="15.125" style="19" bestFit="1" customWidth="1"/>
    <col min="11275" max="11275" width="15.875" style="19" customWidth="1"/>
    <col min="11276" max="11277" width="15.125" style="19" bestFit="1" customWidth="1"/>
    <col min="11278" max="11279" width="12.125" style="19" customWidth="1"/>
    <col min="11280" max="11280" width="17" style="19" customWidth="1"/>
    <col min="11281" max="11281" width="15" style="19" customWidth="1"/>
    <col min="11282" max="11283" width="13.375" style="19" customWidth="1"/>
    <col min="11284" max="11284" width="14" style="19" customWidth="1"/>
    <col min="11285" max="11285" width="13.375" style="19" customWidth="1"/>
    <col min="11286" max="11288" width="12.125" style="19" customWidth="1"/>
    <col min="11289" max="11521" width="12.875" style="19"/>
    <col min="11522" max="11522" width="12.875" style="19" customWidth="1"/>
    <col min="11523" max="11523" width="51.375" style="19" customWidth="1"/>
    <col min="11524" max="11524" width="17.25" style="19" bestFit="1" customWidth="1"/>
    <col min="11525" max="11525" width="15.125" style="19" customWidth="1"/>
    <col min="11526" max="11526" width="16.25" style="19" customWidth="1"/>
    <col min="11527" max="11530" width="15.125" style="19" bestFit="1" customWidth="1"/>
    <col min="11531" max="11531" width="15.875" style="19" customWidth="1"/>
    <col min="11532" max="11533" width="15.125" style="19" bestFit="1" customWidth="1"/>
    <col min="11534" max="11535" width="12.125" style="19" customWidth="1"/>
    <col min="11536" max="11536" width="17" style="19" customWidth="1"/>
    <col min="11537" max="11537" width="15" style="19" customWidth="1"/>
    <col min="11538" max="11539" width="13.375" style="19" customWidth="1"/>
    <col min="11540" max="11540" width="14" style="19" customWidth="1"/>
    <col min="11541" max="11541" width="13.375" style="19" customWidth="1"/>
    <col min="11542" max="11544" width="12.125" style="19" customWidth="1"/>
    <col min="11545" max="11777" width="12.875" style="19"/>
    <col min="11778" max="11778" width="12.875" style="19" customWidth="1"/>
    <col min="11779" max="11779" width="51.375" style="19" customWidth="1"/>
    <col min="11780" max="11780" width="17.25" style="19" bestFit="1" customWidth="1"/>
    <col min="11781" max="11781" width="15.125" style="19" customWidth="1"/>
    <col min="11782" max="11782" width="16.25" style="19" customWidth="1"/>
    <col min="11783" max="11786" width="15.125" style="19" bestFit="1" customWidth="1"/>
    <col min="11787" max="11787" width="15.875" style="19" customWidth="1"/>
    <col min="11788" max="11789" width="15.125" style="19" bestFit="1" customWidth="1"/>
    <col min="11790" max="11791" width="12.125" style="19" customWidth="1"/>
    <col min="11792" max="11792" width="17" style="19" customWidth="1"/>
    <col min="11793" max="11793" width="15" style="19" customWidth="1"/>
    <col min="11794" max="11795" width="13.375" style="19" customWidth="1"/>
    <col min="11796" max="11796" width="14" style="19" customWidth="1"/>
    <col min="11797" max="11797" width="13.375" style="19" customWidth="1"/>
    <col min="11798" max="11800" width="12.125" style="19" customWidth="1"/>
    <col min="11801" max="12033" width="12.875" style="19"/>
    <col min="12034" max="12034" width="12.875" style="19" customWidth="1"/>
    <col min="12035" max="12035" width="51.375" style="19" customWidth="1"/>
    <col min="12036" max="12036" width="17.25" style="19" bestFit="1" customWidth="1"/>
    <col min="12037" max="12037" width="15.125" style="19" customWidth="1"/>
    <col min="12038" max="12038" width="16.25" style="19" customWidth="1"/>
    <col min="12039" max="12042" width="15.125" style="19" bestFit="1" customWidth="1"/>
    <col min="12043" max="12043" width="15.875" style="19" customWidth="1"/>
    <col min="12044" max="12045" width="15.125" style="19" bestFit="1" customWidth="1"/>
    <col min="12046" max="12047" width="12.125" style="19" customWidth="1"/>
    <col min="12048" max="12048" width="17" style="19" customWidth="1"/>
    <col min="12049" max="12049" width="15" style="19" customWidth="1"/>
    <col min="12050" max="12051" width="13.375" style="19" customWidth="1"/>
    <col min="12052" max="12052" width="14" style="19" customWidth="1"/>
    <col min="12053" max="12053" width="13.375" style="19" customWidth="1"/>
    <col min="12054" max="12056" width="12.125" style="19" customWidth="1"/>
    <col min="12057" max="12289" width="12.875" style="19"/>
    <col min="12290" max="12290" width="12.875" style="19" customWidth="1"/>
    <col min="12291" max="12291" width="51.375" style="19" customWidth="1"/>
    <col min="12292" max="12292" width="17.25" style="19" bestFit="1" customWidth="1"/>
    <col min="12293" max="12293" width="15.125" style="19" customWidth="1"/>
    <col min="12294" max="12294" width="16.25" style="19" customWidth="1"/>
    <col min="12295" max="12298" width="15.125" style="19" bestFit="1" customWidth="1"/>
    <col min="12299" max="12299" width="15.875" style="19" customWidth="1"/>
    <col min="12300" max="12301" width="15.125" style="19" bestFit="1" customWidth="1"/>
    <col min="12302" max="12303" width="12.125" style="19" customWidth="1"/>
    <col min="12304" max="12304" width="17" style="19" customWidth="1"/>
    <col min="12305" max="12305" width="15" style="19" customWidth="1"/>
    <col min="12306" max="12307" width="13.375" style="19" customWidth="1"/>
    <col min="12308" max="12308" width="14" style="19" customWidth="1"/>
    <col min="12309" max="12309" width="13.375" style="19" customWidth="1"/>
    <col min="12310" max="12312" width="12.125" style="19" customWidth="1"/>
    <col min="12313" max="12545" width="12.875" style="19"/>
    <col min="12546" max="12546" width="12.875" style="19" customWidth="1"/>
    <col min="12547" max="12547" width="51.375" style="19" customWidth="1"/>
    <col min="12548" max="12548" width="17.25" style="19" bestFit="1" customWidth="1"/>
    <col min="12549" max="12549" width="15.125" style="19" customWidth="1"/>
    <col min="12550" max="12550" width="16.25" style="19" customWidth="1"/>
    <col min="12551" max="12554" width="15.125" style="19" bestFit="1" customWidth="1"/>
    <col min="12555" max="12555" width="15.875" style="19" customWidth="1"/>
    <col min="12556" max="12557" width="15.125" style="19" bestFit="1" customWidth="1"/>
    <col min="12558" max="12559" width="12.125" style="19" customWidth="1"/>
    <col min="12560" max="12560" width="17" style="19" customWidth="1"/>
    <col min="12561" max="12561" width="15" style="19" customWidth="1"/>
    <col min="12562" max="12563" width="13.375" style="19" customWidth="1"/>
    <col min="12564" max="12564" width="14" style="19" customWidth="1"/>
    <col min="12565" max="12565" width="13.375" style="19" customWidth="1"/>
    <col min="12566" max="12568" width="12.125" style="19" customWidth="1"/>
    <col min="12569" max="12801" width="12.875" style="19"/>
    <col min="12802" max="12802" width="12.875" style="19" customWidth="1"/>
    <col min="12803" max="12803" width="51.375" style="19" customWidth="1"/>
    <col min="12804" max="12804" width="17.25" style="19" bestFit="1" customWidth="1"/>
    <col min="12805" max="12805" width="15.125" style="19" customWidth="1"/>
    <col min="12806" max="12806" width="16.25" style="19" customWidth="1"/>
    <col min="12807" max="12810" width="15.125" style="19" bestFit="1" customWidth="1"/>
    <col min="12811" max="12811" width="15.875" style="19" customWidth="1"/>
    <col min="12812" max="12813" width="15.125" style="19" bestFit="1" customWidth="1"/>
    <col min="12814" max="12815" width="12.125" style="19" customWidth="1"/>
    <col min="12816" max="12816" width="17" style="19" customWidth="1"/>
    <col min="12817" max="12817" width="15" style="19" customWidth="1"/>
    <col min="12818" max="12819" width="13.375" style="19" customWidth="1"/>
    <col min="12820" max="12820" width="14" style="19" customWidth="1"/>
    <col min="12821" max="12821" width="13.375" style="19" customWidth="1"/>
    <col min="12822" max="12824" width="12.125" style="19" customWidth="1"/>
    <col min="12825" max="13057" width="12.875" style="19"/>
    <col min="13058" max="13058" width="12.875" style="19" customWidth="1"/>
    <col min="13059" max="13059" width="51.375" style="19" customWidth="1"/>
    <col min="13060" max="13060" width="17.25" style="19" bestFit="1" customWidth="1"/>
    <col min="13061" max="13061" width="15.125" style="19" customWidth="1"/>
    <col min="13062" max="13062" width="16.25" style="19" customWidth="1"/>
    <col min="13063" max="13066" width="15.125" style="19" bestFit="1" customWidth="1"/>
    <col min="13067" max="13067" width="15.875" style="19" customWidth="1"/>
    <col min="13068" max="13069" width="15.125" style="19" bestFit="1" customWidth="1"/>
    <col min="13070" max="13071" width="12.125" style="19" customWidth="1"/>
    <col min="13072" max="13072" width="17" style="19" customWidth="1"/>
    <col min="13073" max="13073" width="15" style="19" customWidth="1"/>
    <col min="13074" max="13075" width="13.375" style="19" customWidth="1"/>
    <col min="13076" max="13076" width="14" style="19" customWidth="1"/>
    <col min="13077" max="13077" width="13.375" style="19" customWidth="1"/>
    <col min="13078" max="13080" width="12.125" style="19" customWidth="1"/>
    <col min="13081" max="13313" width="12.875" style="19"/>
    <col min="13314" max="13314" width="12.875" style="19" customWidth="1"/>
    <col min="13315" max="13315" width="51.375" style="19" customWidth="1"/>
    <col min="13316" max="13316" width="17.25" style="19" bestFit="1" customWidth="1"/>
    <col min="13317" max="13317" width="15.125" style="19" customWidth="1"/>
    <col min="13318" max="13318" width="16.25" style="19" customWidth="1"/>
    <col min="13319" max="13322" width="15.125" style="19" bestFit="1" customWidth="1"/>
    <col min="13323" max="13323" width="15.875" style="19" customWidth="1"/>
    <col min="13324" max="13325" width="15.125" style="19" bestFit="1" customWidth="1"/>
    <col min="13326" max="13327" width="12.125" style="19" customWidth="1"/>
    <col min="13328" max="13328" width="17" style="19" customWidth="1"/>
    <col min="13329" max="13329" width="15" style="19" customWidth="1"/>
    <col min="13330" max="13331" width="13.375" style="19" customWidth="1"/>
    <col min="13332" max="13332" width="14" style="19" customWidth="1"/>
    <col min="13333" max="13333" width="13.375" style="19" customWidth="1"/>
    <col min="13334" max="13336" width="12.125" style="19" customWidth="1"/>
    <col min="13337" max="13569" width="12.875" style="19"/>
    <col min="13570" max="13570" width="12.875" style="19" customWidth="1"/>
    <col min="13571" max="13571" width="51.375" style="19" customWidth="1"/>
    <col min="13572" max="13572" width="17.25" style="19" bestFit="1" customWidth="1"/>
    <col min="13573" max="13573" width="15.125" style="19" customWidth="1"/>
    <col min="13574" max="13574" width="16.25" style="19" customWidth="1"/>
    <col min="13575" max="13578" width="15.125" style="19" bestFit="1" customWidth="1"/>
    <col min="13579" max="13579" width="15.875" style="19" customWidth="1"/>
    <col min="13580" max="13581" width="15.125" style="19" bestFit="1" customWidth="1"/>
    <col min="13582" max="13583" width="12.125" style="19" customWidth="1"/>
    <col min="13584" max="13584" width="17" style="19" customWidth="1"/>
    <col min="13585" max="13585" width="15" style="19" customWidth="1"/>
    <col min="13586" max="13587" width="13.375" style="19" customWidth="1"/>
    <col min="13588" max="13588" width="14" style="19" customWidth="1"/>
    <col min="13589" max="13589" width="13.375" style="19" customWidth="1"/>
    <col min="13590" max="13592" width="12.125" style="19" customWidth="1"/>
    <col min="13593" max="13825" width="12.875" style="19"/>
    <col min="13826" max="13826" width="12.875" style="19" customWidth="1"/>
    <col min="13827" max="13827" width="51.375" style="19" customWidth="1"/>
    <col min="13828" max="13828" width="17.25" style="19" bestFit="1" customWidth="1"/>
    <col min="13829" max="13829" width="15.125" style="19" customWidth="1"/>
    <col min="13830" max="13830" width="16.25" style="19" customWidth="1"/>
    <col min="13831" max="13834" width="15.125" style="19" bestFit="1" customWidth="1"/>
    <col min="13835" max="13835" width="15.875" style="19" customWidth="1"/>
    <col min="13836" max="13837" width="15.125" style="19" bestFit="1" customWidth="1"/>
    <col min="13838" max="13839" width="12.125" style="19" customWidth="1"/>
    <col min="13840" max="13840" width="17" style="19" customWidth="1"/>
    <col min="13841" max="13841" width="15" style="19" customWidth="1"/>
    <col min="13842" max="13843" width="13.375" style="19" customWidth="1"/>
    <col min="13844" max="13844" width="14" style="19" customWidth="1"/>
    <col min="13845" max="13845" width="13.375" style="19" customWidth="1"/>
    <col min="13846" max="13848" width="12.125" style="19" customWidth="1"/>
    <col min="13849" max="14081" width="12.875" style="19"/>
    <col min="14082" max="14082" width="12.875" style="19" customWidth="1"/>
    <col min="14083" max="14083" width="51.375" style="19" customWidth="1"/>
    <col min="14084" max="14084" width="17.25" style="19" bestFit="1" customWidth="1"/>
    <col min="14085" max="14085" width="15.125" style="19" customWidth="1"/>
    <col min="14086" max="14086" width="16.25" style="19" customWidth="1"/>
    <col min="14087" max="14090" width="15.125" style="19" bestFit="1" customWidth="1"/>
    <col min="14091" max="14091" width="15.875" style="19" customWidth="1"/>
    <col min="14092" max="14093" width="15.125" style="19" bestFit="1" customWidth="1"/>
    <col min="14094" max="14095" width="12.125" style="19" customWidth="1"/>
    <col min="14096" max="14096" width="17" style="19" customWidth="1"/>
    <col min="14097" max="14097" width="15" style="19" customWidth="1"/>
    <col min="14098" max="14099" width="13.375" style="19" customWidth="1"/>
    <col min="14100" max="14100" width="14" style="19" customWidth="1"/>
    <col min="14101" max="14101" width="13.375" style="19" customWidth="1"/>
    <col min="14102" max="14104" width="12.125" style="19" customWidth="1"/>
    <col min="14105" max="14337" width="12.875" style="19"/>
    <col min="14338" max="14338" width="12.875" style="19" customWidth="1"/>
    <col min="14339" max="14339" width="51.375" style="19" customWidth="1"/>
    <col min="14340" max="14340" width="17.25" style="19" bestFit="1" customWidth="1"/>
    <col min="14341" max="14341" width="15.125" style="19" customWidth="1"/>
    <col min="14342" max="14342" width="16.25" style="19" customWidth="1"/>
    <col min="14343" max="14346" width="15.125" style="19" bestFit="1" customWidth="1"/>
    <col min="14347" max="14347" width="15.875" style="19" customWidth="1"/>
    <col min="14348" max="14349" width="15.125" style="19" bestFit="1" customWidth="1"/>
    <col min="14350" max="14351" width="12.125" style="19" customWidth="1"/>
    <col min="14352" max="14352" width="17" style="19" customWidth="1"/>
    <col min="14353" max="14353" width="15" style="19" customWidth="1"/>
    <col min="14354" max="14355" width="13.375" style="19" customWidth="1"/>
    <col min="14356" max="14356" width="14" style="19" customWidth="1"/>
    <col min="14357" max="14357" width="13.375" style="19" customWidth="1"/>
    <col min="14358" max="14360" width="12.125" style="19" customWidth="1"/>
    <col min="14361" max="14593" width="12.875" style="19"/>
    <col min="14594" max="14594" width="12.875" style="19" customWidth="1"/>
    <col min="14595" max="14595" width="51.375" style="19" customWidth="1"/>
    <col min="14596" max="14596" width="17.25" style="19" bestFit="1" customWidth="1"/>
    <col min="14597" max="14597" width="15.125" style="19" customWidth="1"/>
    <col min="14598" max="14598" width="16.25" style="19" customWidth="1"/>
    <col min="14599" max="14602" width="15.125" style="19" bestFit="1" customWidth="1"/>
    <col min="14603" max="14603" width="15.875" style="19" customWidth="1"/>
    <col min="14604" max="14605" width="15.125" style="19" bestFit="1" customWidth="1"/>
    <col min="14606" max="14607" width="12.125" style="19" customWidth="1"/>
    <col min="14608" max="14608" width="17" style="19" customWidth="1"/>
    <col min="14609" max="14609" width="15" style="19" customWidth="1"/>
    <col min="14610" max="14611" width="13.375" style="19" customWidth="1"/>
    <col min="14612" max="14612" width="14" style="19" customWidth="1"/>
    <col min="14613" max="14613" width="13.375" style="19" customWidth="1"/>
    <col min="14614" max="14616" width="12.125" style="19" customWidth="1"/>
    <col min="14617" max="14849" width="12.875" style="19"/>
    <col min="14850" max="14850" width="12.875" style="19" customWidth="1"/>
    <col min="14851" max="14851" width="51.375" style="19" customWidth="1"/>
    <col min="14852" max="14852" width="17.25" style="19" bestFit="1" customWidth="1"/>
    <col min="14853" max="14853" width="15.125" style="19" customWidth="1"/>
    <col min="14854" max="14854" width="16.25" style="19" customWidth="1"/>
    <col min="14855" max="14858" width="15.125" style="19" bestFit="1" customWidth="1"/>
    <col min="14859" max="14859" width="15.875" style="19" customWidth="1"/>
    <col min="14860" max="14861" width="15.125" style="19" bestFit="1" customWidth="1"/>
    <col min="14862" max="14863" width="12.125" style="19" customWidth="1"/>
    <col min="14864" max="14864" width="17" style="19" customWidth="1"/>
    <col min="14865" max="14865" width="15" style="19" customWidth="1"/>
    <col min="14866" max="14867" width="13.375" style="19" customWidth="1"/>
    <col min="14868" max="14868" width="14" style="19" customWidth="1"/>
    <col min="14869" max="14869" width="13.375" style="19" customWidth="1"/>
    <col min="14870" max="14872" width="12.125" style="19" customWidth="1"/>
    <col min="14873" max="15105" width="12.875" style="19"/>
    <col min="15106" max="15106" width="12.875" style="19" customWidth="1"/>
    <col min="15107" max="15107" width="51.375" style="19" customWidth="1"/>
    <col min="15108" max="15108" width="17.25" style="19" bestFit="1" customWidth="1"/>
    <col min="15109" max="15109" width="15.125" style="19" customWidth="1"/>
    <col min="15110" max="15110" width="16.25" style="19" customWidth="1"/>
    <col min="15111" max="15114" width="15.125" style="19" bestFit="1" customWidth="1"/>
    <col min="15115" max="15115" width="15.875" style="19" customWidth="1"/>
    <col min="15116" max="15117" width="15.125" style="19" bestFit="1" customWidth="1"/>
    <col min="15118" max="15119" width="12.125" style="19" customWidth="1"/>
    <col min="15120" max="15120" width="17" style="19" customWidth="1"/>
    <col min="15121" max="15121" width="15" style="19" customWidth="1"/>
    <col min="15122" max="15123" width="13.375" style="19" customWidth="1"/>
    <col min="15124" max="15124" width="14" style="19" customWidth="1"/>
    <col min="15125" max="15125" width="13.375" style="19" customWidth="1"/>
    <col min="15126" max="15128" width="12.125" style="19" customWidth="1"/>
    <col min="15129" max="15361" width="12.875" style="19"/>
    <col min="15362" max="15362" width="12.875" style="19" customWidth="1"/>
    <col min="15363" max="15363" width="51.375" style="19" customWidth="1"/>
    <col min="15364" max="15364" width="17.25" style="19" bestFit="1" customWidth="1"/>
    <col min="15365" max="15365" width="15.125" style="19" customWidth="1"/>
    <col min="15366" max="15366" width="16.25" style="19" customWidth="1"/>
    <col min="15367" max="15370" width="15.125" style="19" bestFit="1" customWidth="1"/>
    <col min="15371" max="15371" width="15.875" style="19" customWidth="1"/>
    <col min="15372" max="15373" width="15.125" style="19" bestFit="1" customWidth="1"/>
    <col min="15374" max="15375" width="12.125" style="19" customWidth="1"/>
    <col min="15376" max="15376" width="17" style="19" customWidth="1"/>
    <col min="15377" max="15377" width="15" style="19" customWidth="1"/>
    <col min="15378" max="15379" width="13.375" style="19" customWidth="1"/>
    <col min="15380" max="15380" width="14" style="19" customWidth="1"/>
    <col min="15381" max="15381" width="13.375" style="19" customWidth="1"/>
    <col min="15382" max="15384" width="12.125" style="19" customWidth="1"/>
    <col min="15385" max="15617" width="12.875" style="19"/>
    <col min="15618" max="15618" width="12.875" style="19" customWidth="1"/>
    <col min="15619" max="15619" width="51.375" style="19" customWidth="1"/>
    <col min="15620" max="15620" width="17.25" style="19" bestFit="1" customWidth="1"/>
    <col min="15621" max="15621" width="15.125" style="19" customWidth="1"/>
    <col min="15622" max="15622" width="16.25" style="19" customWidth="1"/>
    <col min="15623" max="15626" width="15.125" style="19" bestFit="1" customWidth="1"/>
    <col min="15627" max="15627" width="15.875" style="19" customWidth="1"/>
    <col min="15628" max="15629" width="15.125" style="19" bestFit="1" customWidth="1"/>
    <col min="15630" max="15631" width="12.125" style="19" customWidth="1"/>
    <col min="15632" max="15632" width="17" style="19" customWidth="1"/>
    <col min="15633" max="15633" width="15" style="19" customWidth="1"/>
    <col min="15634" max="15635" width="13.375" style="19" customWidth="1"/>
    <col min="15636" max="15636" width="14" style="19" customWidth="1"/>
    <col min="15637" max="15637" width="13.375" style="19" customWidth="1"/>
    <col min="15638" max="15640" width="12.125" style="19" customWidth="1"/>
    <col min="15641" max="15873" width="12.875" style="19"/>
    <col min="15874" max="15874" width="12.875" style="19" customWidth="1"/>
    <col min="15875" max="15875" width="51.375" style="19" customWidth="1"/>
    <col min="15876" max="15876" width="17.25" style="19" bestFit="1" customWidth="1"/>
    <col min="15877" max="15877" width="15.125" style="19" customWidth="1"/>
    <col min="15878" max="15878" width="16.25" style="19" customWidth="1"/>
    <col min="15879" max="15882" width="15.125" style="19" bestFit="1" customWidth="1"/>
    <col min="15883" max="15883" width="15.875" style="19" customWidth="1"/>
    <col min="15884" max="15885" width="15.125" style="19" bestFit="1" customWidth="1"/>
    <col min="15886" max="15887" width="12.125" style="19" customWidth="1"/>
    <col min="15888" max="15888" width="17" style="19" customWidth="1"/>
    <col min="15889" max="15889" width="15" style="19" customWidth="1"/>
    <col min="15890" max="15891" width="13.375" style="19" customWidth="1"/>
    <col min="15892" max="15892" width="14" style="19" customWidth="1"/>
    <col min="15893" max="15893" width="13.375" style="19" customWidth="1"/>
    <col min="15894" max="15896" width="12.125" style="19" customWidth="1"/>
    <col min="15897" max="16129" width="12.875" style="19"/>
    <col min="16130" max="16130" width="12.875" style="19" customWidth="1"/>
    <col min="16131" max="16131" width="51.375" style="19" customWidth="1"/>
    <col min="16132" max="16132" width="17.25" style="19" bestFit="1" customWidth="1"/>
    <col min="16133" max="16133" width="15.125" style="19" customWidth="1"/>
    <col min="16134" max="16134" width="16.25" style="19" customWidth="1"/>
    <col min="16135" max="16138" width="15.125" style="19" bestFit="1" customWidth="1"/>
    <col min="16139" max="16139" width="15.875" style="19" customWidth="1"/>
    <col min="16140" max="16141" width="15.125" style="19" bestFit="1" customWidth="1"/>
    <col min="16142" max="16143" width="12.125" style="19" customWidth="1"/>
    <col min="16144" max="16144" width="17" style="19" customWidth="1"/>
    <col min="16145" max="16145" width="15" style="19" customWidth="1"/>
    <col min="16146" max="16147" width="13.375" style="19" customWidth="1"/>
    <col min="16148" max="16148" width="14" style="19" customWidth="1"/>
    <col min="16149" max="16149" width="13.375" style="19" customWidth="1"/>
    <col min="16150" max="16152" width="12.125" style="19" customWidth="1"/>
    <col min="16153" max="16384" width="12.875" style="19"/>
  </cols>
  <sheetData>
    <row r="1" spans="1:2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</row>
    <row r="2" spans="1:23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</row>
    <row r="3" spans="1:23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</row>
    <row r="4" spans="1:23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</row>
    <row r="5" spans="1:23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3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20"/>
      <c r="M6" s="20"/>
      <c r="N6" s="21"/>
      <c r="O6" s="22"/>
      <c r="P6" s="22"/>
      <c r="Q6" s="18"/>
      <c r="R6" s="18"/>
      <c r="S6" s="18"/>
      <c r="T6" s="18"/>
      <c r="U6" s="18"/>
      <c r="V6" s="18"/>
      <c r="W6" s="18"/>
    </row>
    <row r="7" spans="1:23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21"/>
      <c r="M7" s="21"/>
      <c r="N7" s="21"/>
      <c r="O7" s="23"/>
      <c r="P7" s="23"/>
      <c r="Q7" s="18"/>
      <c r="R7" s="18"/>
      <c r="S7" s="18"/>
      <c r="T7" s="18"/>
      <c r="U7" s="18"/>
      <c r="V7" s="18"/>
      <c r="W7" s="18"/>
    </row>
    <row r="8" spans="1:23">
      <c r="A8" s="18"/>
      <c r="B8" s="24"/>
      <c r="C8" s="18"/>
      <c r="D8" s="18"/>
      <c r="E8" s="18"/>
      <c r="F8" s="18"/>
      <c r="G8" s="18"/>
      <c r="H8" s="18"/>
      <c r="I8" s="18"/>
      <c r="J8" s="18"/>
      <c r="K8" s="18"/>
      <c r="L8" s="21"/>
      <c r="M8" s="21"/>
      <c r="N8" s="25"/>
      <c r="O8" s="26"/>
      <c r="P8" s="26"/>
      <c r="Q8" s="18"/>
      <c r="R8" s="18"/>
      <c r="S8" s="18"/>
      <c r="T8" s="18"/>
      <c r="U8" s="18"/>
      <c r="V8" s="18"/>
      <c r="W8" s="18"/>
    </row>
    <row r="9" spans="1:23" ht="19.2" thickBot="1">
      <c r="A9" s="18"/>
      <c r="B9" s="27" t="s">
        <v>19</v>
      </c>
      <c r="C9" s="18"/>
      <c r="D9" s="18"/>
      <c r="E9" s="18"/>
      <c r="F9" s="18"/>
      <c r="G9" s="18"/>
      <c r="H9" s="18"/>
      <c r="I9" s="18"/>
      <c r="J9" s="18"/>
      <c r="K9" s="18"/>
      <c r="L9" s="21"/>
      <c r="M9" s="21"/>
      <c r="N9" s="25"/>
      <c r="O9" s="26"/>
      <c r="P9" s="26"/>
      <c r="Q9" s="18"/>
      <c r="R9" s="18"/>
      <c r="S9" s="18"/>
      <c r="T9" s="18"/>
      <c r="U9" s="18"/>
      <c r="V9" s="18"/>
      <c r="W9" s="18"/>
    </row>
    <row r="10" spans="1:23">
      <c r="A10" s="18"/>
      <c r="B10" s="125" t="s">
        <v>20</v>
      </c>
      <c r="C10" s="149">
        <v>2016</v>
      </c>
      <c r="D10" s="29"/>
      <c r="I10" s="30"/>
      <c r="J10" s="30"/>
      <c r="K10" s="18"/>
      <c r="P10" s="18"/>
      <c r="Q10" s="18"/>
      <c r="R10" s="18"/>
      <c r="S10" s="18"/>
      <c r="T10" s="18"/>
      <c r="U10" s="18"/>
      <c r="V10" s="18"/>
      <c r="W10" s="18"/>
    </row>
    <row r="11" spans="1:23">
      <c r="A11" s="18"/>
      <c r="B11" s="111" t="s">
        <v>27</v>
      </c>
      <c r="C11" s="122"/>
      <c r="D11" s="32"/>
      <c r="I11" s="33"/>
      <c r="J11" s="34"/>
      <c r="K11" s="18"/>
      <c r="R11" s="18"/>
      <c r="S11" s="18"/>
      <c r="T11" s="18"/>
      <c r="U11" s="18"/>
      <c r="V11" s="18"/>
      <c r="W11" s="18"/>
    </row>
    <row r="12" spans="1:23">
      <c r="A12" s="18"/>
      <c r="B12" s="115" t="s">
        <v>75</v>
      </c>
      <c r="C12" s="122"/>
      <c r="D12" s="18"/>
      <c r="I12" s="33"/>
      <c r="J12" s="34"/>
      <c r="K12" s="18"/>
      <c r="R12" s="18"/>
      <c r="S12" s="18"/>
      <c r="T12" s="18"/>
      <c r="U12" s="18"/>
      <c r="V12" s="18"/>
      <c r="W12" s="18"/>
    </row>
    <row r="13" spans="1:23">
      <c r="A13" s="18"/>
      <c r="B13" s="116" t="s">
        <v>21</v>
      </c>
      <c r="C13" s="127"/>
      <c r="D13" s="18"/>
      <c r="I13" s="36"/>
      <c r="J13" s="37"/>
      <c r="K13" s="18"/>
      <c r="P13" s="18"/>
      <c r="Q13" s="18"/>
      <c r="R13" s="18"/>
      <c r="S13" s="18"/>
      <c r="T13" s="18"/>
      <c r="U13" s="18"/>
      <c r="V13" s="18"/>
      <c r="W13" s="18"/>
    </row>
    <row r="14" spans="1:23">
      <c r="A14" s="18"/>
      <c r="B14" s="116" t="s">
        <v>22</v>
      </c>
      <c r="C14" s="128"/>
      <c r="D14" s="18"/>
      <c r="E14" s="38"/>
      <c r="F14" s="38"/>
      <c r="G14" s="38"/>
      <c r="H14" s="38"/>
      <c r="I14" s="38"/>
      <c r="J14" s="3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</row>
    <row r="15" spans="1:23">
      <c r="A15" s="18"/>
      <c r="B15" s="111" t="str">
        <f>+"Markedsværdi af rentebærende gæld ultimo "&amp;$C$27</f>
        <v>Markedsværdi af rentebærende gæld ultimo 2016</v>
      </c>
      <c r="C15" s="129"/>
      <c r="D15" s="18"/>
      <c r="E15" s="39"/>
      <c r="F15" s="40"/>
      <c r="G15" s="40"/>
      <c r="H15" s="33"/>
      <c r="I15" s="33"/>
      <c r="J15" s="34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23">
      <c r="A16" s="18"/>
      <c r="B16" s="111" t="str">
        <f>+"Markedsværdi af likvider &amp; VP ultimo  "&amp;$C$27</f>
        <v>Markedsværdi af likvider &amp; VP ultimo  2016</v>
      </c>
      <c r="C16" s="129"/>
      <c r="D16" s="18"/>
      <c r="E16" s="39"/>
      <c r="F16" s="40"/>
      <c r="G16" s="40"/>
      <c r="H16" s="33"/>
      <c r="I16" s="33"/>
      <c r="J16" s="34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</row>
    <row r="17" spans="1:23">
      <c r="A17" s="18"/>
      <c r="B17" s="130" t="s">
        <v>23</v>
      </c>
      <c r="C17" s="131"/>
      <c r="D17" s="18"/>
      <c r="E17" s="41"/>
      <c r="F17" s="40"/>
      <c r="G17" s="40"/>
      <c r="H17" s="36"/>
      <c r="I17" s="36"/>
      <c r="J17" s="37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</row>
    <row r="18" spans="1:23">
      <c r="A18" s="18"/>
      <c r="B18" s="111" t="s">
        <v>24</v>
      </c>
      <c r="C18" s="132"/>
      <c r="D18" s="104" t="str">
        <f>C18*100 &amp; " %"</f>
        <v>0 %</v>
      </c>
      <c r="E18" s="41"/>
      <c r="F18" s="38"/>
      <c r="G18" s="38"/>
      <c r="H18" s="38"/>
      <c r="I18" s="38"/>
      <c r="J18" s="37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</row>
    <row r="19" spans="1:23" hidden="1">
      <c r="A19" s="18"/>
      <c r="B19" s="133"/>
      <c r="C19" s="131"/>
      <c r="D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</row>
    <row r="20" spans="1:23">
      <c r="A20" s="18"/>
      <c r="B20" s="111" t="str">
        <f>+"Nettorentebærende gæld ultimo  "&amp;$C$27-1</f>
        <v>Nettorentebærende gæld ultimo  2015</v>
      </c>
      <c r="C20" s="195">
        <f>+C15-C16</f>
        <v>0</v>
      </c>
      <c r="D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</row>
    <row r="21" spans="1:23" hidden="1">
      <c r="A21" s="18"/>
      <c r="B21" s="133"/>
      <c r="C21" s="194"/>
      <c r="D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 spans="1:23" ht="14.4" thickBot="1">
      <c r="A22" s="18"/>
      <c r="B22" s="134" t="str">
        <f>+"Ændringer i arbejdskapital "&amp;$C$27</f>
        <v>Ændringer i arbejdskapital 2016</v>
      </c>
      <c r="C22" s="129"/>
      <c r="D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</row>
    <row r="23" spans="1:23" ht="14.4" thickBot="1">
      <c r="A23" s="18"/>
      <c r="D23" s="18"/>
      <c r="K23" s="18"/>
      <c r="N23" s="18"/>
      <c r="O23" s="18"/>
      <c r="P23" s="18"/>
      <c r="Q23" s="18"/>
      <c r="R23" s="18"/>
      <c r="S23" s="18"/>
      <c r="T23" s="18"/>
      <c r="U23" s="18"/>
      <c r="V23" s="18"/>
      <c r="W23" s="18"/>
    </row>
    <row r="24" spans="1:23" hidden="1">
      <c r="A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</row>
    <row r="25" spans="1:23" hidden="1">
      <c r="A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</row>
    <row r="26" spans="1:23" ht="18" customHeight="1">
      <c r="A26" s="18"/>
      <c r="B26" s="105"/>
      <c r="C26" s="106" t="s">
        <v>26</v>
      </c>
      <c r="D26" s="211" t="str">
        <f>"2016 regnskab og budget fra 2017-2025 med efterfølgende fremskrivning i terminalpeiroden på " &amp; D18</f>
        <v>2016 regnskab og budget fra 2017-2025 med efterfølgende fremskrivning i terminalpeiroden på 0 %</v>
      </c>
      <c r="E26" s="212"/>
      <c r="F26" s="212"/>
      <c r="G26" s="212"/>
      <c r="H26" s="212"/>
      <c r="I26" s="212"/>
      <c r="J26" s="212"/>
      <c r="K26" s="212"/>
      <c r="L26" s="213"/>
      <c r="M26" s="96"/>
      <c r="N26" s="18"/>
      <c r="O26" s="18"/>
      <c r="P26" s="18"/>
      <c r="Q26" s="18"/>
      <c r="R26" s="18"/>
      <c r="S26" s="18"/>
      <c r="T26" s="18"/>
      <c r="U26" s="18"/>
      <c r="V26" s="18"/>
      <c r="W26" s="18"/>
    </row>
    <row r="27" spans="1:23">
      <c r="A27" s="18"/>
      <c r="B27" s="107" t="s">
        <v>77</v>
      </c>
      <c r="C27" s="42">
        <f>+C10</f>
        <v>2016</v>
      </c>
      <c r="D27" s="43">
        <f t="shared" ref="D27:L27" si="0">+C27+1</f>
        <v>2017</v>
      </c>
      <c r="E27" s="43">
        <f t="shared" si="0"/>
        <v>2018</v>
      </c>
      <c r="F27" s="43">
        <f t="shared" si="0"/>
        <v>2019</v>
      </c>
      <c r="G27" s="43">
        <f t="shared" si="0"/>
        <v>2020</v>
      </c>
      <c r="H27" s="43">
        <f t="shared" si="0"/>
        <v>2021</v>
      </c>
      <c r="I27" s="43">
        <f t="shared" si="0"/>
        <v>2022</v>
      </c>
      <c r="J27" s="43">
        <f t="shared" si="0"/>
        <v>2023</v>
      </c>
      <c r="K27" s="43">
        <f t="shared" si="0"/>
        <v>2024</v>
      </c>
      <c r="L27" s="108">
        <f t="shared" si="0"/>
        <v>2025</v>
      </c>
      <c r="M27" s="84"/>
      <c r="N27" s="18"/>
      <c r="O27" s="41"/>
      <c r="P27" s="44"/>
      <c r="Q27" s="45"/>
      <c r="R27" s="45"/>
      <c r="S27" s="45"/>
      <c r="T27" s="45"/>
      <c r="U27" s="45"/>
      <c r="V27" s="18"/>
      <c r="W27" s="18"/>
    </row>
    <row r="28" spans="1:23" ht="18" hidden="1" customHeight="1">
      <c r="A28" s="18"/>
      <c r="B28" s="109"/>
      <c r="C28" s="22"/>
      <c r="D28" s="22"/>
      <c r="E28" s="22"/>
      <c r="F28" s="22"/>
      <c r="G28" s="22"/>
      <c r="H28" s="22"/>
      <c r="I28" s="22"/>
      <c r="J28" s="22"/>
      <c r="K28" s="22"/>
      <c r="L28" s="110"/>
      <c r="M28" s="35"/>
      <c r="N28" s="18"/>
      <c r="O28" s="18"/>
      <c r="P28" s="18"/>
      <c r="Q28" s="18"/>
      <c r="R28" s="18"/>
      <c r="S28" s="18"/>
      <c r="T28" s="18"/>
      <c r="U28" s="18"/>
      <c r="V28" s="18"/>
      <c r="W28" s="18"/>
    </row>
    <row r="29" spans="1:23">
      <c r="A29" s="18"/>
      <c r="B29" s="111" t="s">
        <v>27</v>
      </c>
      <c r="C29" s="112">
        <f>+C11</f>
        <v>0</v>
      </c>
      <c r="D29" s="113"/>
      <c r="E29" s="113"/>
      <c r="F29" s="113"/>
      <c r="G29" s="113"/>
      <c r="H29" s="113"/>
      <c r="I29" s="113"/>
      <c r="J29" s="113"/>
      <c r="K29" s="113"/>
      <c r="L29" s="114"/>
      <c r="M29" s="97"/>
      <c r="O29" s="18"/>
      <c r="P29" s="18"/>
      <c r="Q29" s="18"/>
      <c r="R29" s="18"/>
      <c r="S29" s="18"/>
      <c r="T29" s="18"/>
      <c r="U29" s="18"/>
      <c r="V29" s="18"/>
      <c r="W29" s="18"/>
    </row>
    <row r="30" spans="1:23">
      <c r="A30" s="18"/>
      <c r="B30" s="115" t="s">
        <v>28</v>
      </c>
      <c r="C30" s="112">
        <f>+C12</f>
        <v>0</v>
      </c>
      <c r="D30" s="113"/>
      <c r="E30" s="113"/>
      <c r="F30" s="113"/>
      <c r="G30" s="113"/>
      <c r="H30" s="113"/>
      <c r="I30" s="113"/>
      <c r="J30" s="113"/>
      <c r="K30" s="113"/>
      <c r="L30" s="114"/>
      <c r="M30" s="97"/>
      <c r="O30" s="18"/>
      <c r="P30" s="18"/>
      <c r="Q30" s="18"/>
      <c r="R30" s="18"/>
      <c r="S30" s="18"/>
      <c r="T30" s="18"/>
      <c r="U30" s="18"/>
      <c r="V30" s="18"/>
      <c r="W30" s="18"/>
    </row>
    <row r="31" spans="1:23">
      <c r="A31" s="18"/>
      <c r="B31" s="116" t="s">
        <v>25</v>
      </c>
      <c r="C31" s="112">
        <f>C22</f>
        <v>0</v>
      </c>
      <c r="D31" s="113"/>
      <c r="E31" s="113"/>
      <c r="F31" s="113"/>
      <c r="G31" s="113"/>
      <c r="H31" s="113"/>
      <c r="I31" s="113"/>
      <c r="J31" s="113"/>
      <c r="K31" s="113"/>
      <c r="L31" s="114"/>
      <c r="M31" s="97"/>
      <c r="O31" s="18"/>
      <c r="P31" s="18"/>
      <c r="Q31" s="18"/>
      <c r="R31" s="18"/>
      <c r="S31" s="18"/>
      <c r="T31" s="18"/>
      <c r="U31" s="18"/>
      <c r="V31" s="18"/>
      <c r="W31" s="18"/>
    </row>
    <row r="32" spans="1:23">
      <c r="A32" s="18"/>
      <c r="B32" s="116" t="s">
        <v>29</v>
      </c>
      <c r="C32" s="112">
        <f t="shared" ref="C32:H32" si="1">-C30</f>
        <v>0</v>
      </c>
      <c r="D32" s="113">
        <f t="shared" si="1"/>
        <v>0</v>
      </c>
      <c r="E32" s="113">
        <f t="shared" si="1"/>
        <v>0</v>
      </c>
      <c r="F32" s="113">
        <f t="shared" si="1"/>
        <v>0</v>
      </c>
      <c r="G32" s="113">
        <f t="shared" si="1"/>
        <v>0</v>
      </c>
      <c r="H32" s="113">
        <f t="shared" si="1"/>
        <v>0</v>
      </c>
      <c r="I32" s="113">
        <f>+H32</f>
        <v>0</v>
      </c>
      <c r="J32" s="113">
        <f>-J30</f>
        <v>0</v>
      </c>
      <c r="K32" s="113">
        <f>-K30</f>
        <v>0</v>
      </c>
      <c r="L32" s="114">
        <f>-L30</f>
        <v>0</v>
      </c>
      <c r="M32" s="97"/>
      <c r="O32" s="18"/>
      <c r="P32" s="18"/>
      <c r="Q32" s="18"/>
      <c r="R32" s="18"/>
      <c r="S32" s="18"/>
      <c r="T32" s="18"/>
      <c r="U32" s="18"/>
      <c r="V32" s="18"/>
      <c r="W32" s="18"/>
    </row>
    <row r="33" spans="1:23">
      <c r="A33" s="18"/>
      <c r="B33" s="115" t="s">
        <v>33</v>
      </c>
      <c r="C33" s="121"/>
      <c r="D33" s="121"/>
      <c r="E33" s="121"/>
      <c r="F33" s="121"/>
      <c r="G33" s="121"/>
      <c r="H33" s="121"/>
      <c r="I33" s="121"/>
      <c r="J33" s="121"/>
      <c r="K33" s="121"/>
      <c r="L33" s="122"/>
      <c r="M33" s="46"/>
      <c r="N33" s="18"/>
      <c r="O33" s="18"/>
      <c r="P33" s="18"/>
      <c r="Q33" s="18"/>
      <c r="R33" s="18"/>
      <c r="S33" s="18"/>
      <c r="T33" s="18"/>
      <c r="U33" s="18"/>
      <c r="V33" s="18"/>
      <c r="W33" s="18"/>
    </row>
    <row r="34" spans="1:23">
      <c r="A34" s="18"/>
      <c r="B34" s="116" t="s">
        <v>30</v>
      </c>
      <c r="C34" s="117">
        <f>+SUM(C29:C32)-C33</f>
        <v>0</v>
      </c>
      <c r="D34" s="117">
        <f t="shared" ref="D34:L34" si="2">+SUM(D29:D32)-D33</f>
        <v>0</v>
      </c>
      <c r="E34" s="117">
        <f t="shared" si="2"/>
        <v>0</v>
      </c>
      <c r="F34" s="117">
        <f t="shared" si="2"/>
        <v>0</v>
      </c>
      <c r="G34" s="117">
        <f t="shared" si="2"/>
        <v>0</v>
      </c>
      <c r="H34" s="117">
        <f t="shared" si="2"/>
        <v>0</v>
      </c>
      <c r="I34" s="117">
        <f t="shared" si="2"/>
        <v>0</v>
      </c>
      <c r="J34" s="117">
        <f t="shared" si="2"/>
        <v>0</v>
      </c>
      <c r="K34" s="117">
        <f t="shared" si="2"/>
        <v>0</v>
      </c>
      <c r="L34" s="117">
        <f t="shared" si="2"/>
        <v>0</v>
      </c>
      <c r="M34" s="98"/>
      <c r="O34" s="18"/>
      <c r="P34" s="18"/>
      <c r="Q34" s="18"/>
      <c r="R34" s="18"/>
      <c r="S34" s="18"/>
      <c r="T34" s="18"/>
      <c r="U34" s="18"/>
      <c r="V34" s="18"/>
      <c r="W34" s="18"/>
    </row>
    <row r="35" spans="1:23">
      <c r="A35" s="18"/>
      <c r="B35" s="116" t="s">
        <v>31</v>
      </c>
      <c r="C35" s="119">
        <f>C13</f>
        <v>0</v>
      </c>
      <c r="D35" s="119">
        <f t="shared" ref="D35:L35" si="3">+C35</f>
        <v>0</v>
      </c>
      <c r="E35" s="119">
        <f t="shared" si="3"/>
        <v>0</v>
      </c>
      <c r="F35" s="119">
        <f t="shared" si="3"/>
        <v>0</v>
      </c>
      <c r="G35" s="119">
        <f t="shared" si="3"/>
        <v>0</v>
      </c>
      <c r="H35" s="119">
        <f t="shared" si="3"/>
        <v>0</v>
      </c>
      <c r="I35" s="119">
        <f t="shared" si="3"/>
        <v>0</v>
      </c>
      <c r="J35" s="119">
        <f t="shared" si="3"/>
        <v>0</v>
      </c>
      <c r="K35" s="119">
        <f t="shared" si="3"/>
        <v>0</v>
      </c>
      <c r="L35" s="120">
        <f t="shared" si="3"/>
        <v>0</v>
      </c>
      <c r="M35" s="99"/>
      <c r="N35" s="18"/>
      <c r="O35" s="18"/>
      <c r="P35" s="18"/>
      <c r="Q35" s="18"/>
      <c r="R35" s="18"/>
      <c r="S35" s="18"/>
      <c r="T35" s="18"/>
      <c r="U35" s="18"/>
      <c r="V35" s="18"/>
      <c r="W35" s="18"/>
    </row>
    <row r="36" spans="1:23">
      <c r="A36" s="18"/>
      <c r="B36" s="115" t="s">
        <v>32</v>
      </c>
      <c r="C36" s="117">
        <f t="shared" ref="C36:L36" si="4">-C29*C35</f>
        <v>0</v>
      </c>
      <c r="D36" s="117">
        <f t="shared" si="4"/>
        <v>0</v>
      </c>
      <c r="E36" s="117">
        <f t="shared" si="4"/>
        <v>0</v>
      </c>
      <c r="F36" s="117">
        <f t="shared" si="4"/>
        <v>0</v>
      </c>
      <c r="G36" s="117">
        <f t="shared" si="4"/>
        <v>0</v>
      </c>
      <c r="H36" s="117">
        <f t="shared" si="4"/>
        <v>0</v>
      </c>
      <c r="I36" s="117">
        <f t="shared" si="4"/>
        <v>0</v>
      </c>
      <c r="J36" s="117">
        <f t="shared" si="4"/>
        <v>0</v>
      </c>
      <c r="K36" s="117">
        <f t="shared" si="4"/>
        <v>0</v>
      </c>
      <c r="L36" s="118">
        <f t="shared" si="4"/>
        <v>0</v>
      </c>
      <c r="M36" s="46"/>
      <c r="N36" s="18"/>
      <c r="O36" s="18"/>
      <c r="P36" s="18"/>
      <c r="Q36" s="18"/>
      <c r="R36" s="18"/>
      <c r="S36" s="18"/>
      <c r="T36" s="18"/>
      <c r="U36" s="18"/>
      <c r="V36" s="18"/>
      <c r="W36" s="18"/>
    </row>
    <row r="37" spans="1:23" ht="14.4" thickBot="1">
      <c r="A37" s="18"/>
      <c r="B37" s="123" t="s">
        <v>34</v>
      </c>
      <c r="C37" s="47">
        <f>+C29+C36+C30+C31+C32+C33</f>
        <v>0</v>
      </c>
      <c r="D37" s="47">
        <f t="shared" ref="D37:L37" si="5">+D29+D36+D30+D31+D32+D33</f>
        <v>0</v>
      </c>
      <c r="E37" s="47">
        <f t="shared" si="5"/>
        <v>0</v>
      </c>
      <c r="F37" s="47">
        <f t="shared" si="5"/>
        <v>0</v>
      </c>
      <c r="G37" s="47">
        <f t="shared" si="5"/>
        <v>0</v>
      </c>
      <c r="H37" s="47">
        <f t="shared" si="5"/>
        <v>0</v>
      </c>
      <c r="I37" s="47">
        <f t="shared" si="5"/>
        <v>0</v>
      </c>
      <c r="J37" s="47">
        <f t="shared" si="5"/>
        <v>0</v>
      </c>
      <c r="K37" s="47">
        <f t="shared" si="5"/>
        <v>0</v>
      </c>
      <c r="L37" s="124">
        <f t="shared" si="5"/>
        <v>0</v>
      </c>
      <c r="M37" s="85"/>
      <c r="N37" s="18"/>
      <c r="O37" s="48"/>
      <c r="P37" s="18"/>
      <c r="Q37" s="18"/>
      <c r="R37" s="18"/>
      <c r="S37" s="18"/>
      <c r="T37" s="18"/>
      <c r="U37" s="18"/>
      <c r="V37" s="18"/>
      <c r="W37" s="18"/>
    </row>
    <row r="38" spans="1:23">
      <c r="A38" s="18"/>
      <c r="B38" s="84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18"/>
      <c r="O38" s="48"/>
      <c r="P38" s="18"/>
      <c r="Q38" s="18"/>
      <c r="R38" s="18"/>
      <c r="S38" s="18"/>
      <c r="T38" s="18"/>
      <c r="U38" s="18"/>
      <c r="V38" s="18"/>
      <c r="W38" s="18"/>
    </row>
    <row r="39" spans="1:23">
      <c r="A39" s="18"/>
      <c r="B39" s="84" t="s">
        <v>60</v>
      </c>
      <c r="C39" s="85"/>
      <c r="D39" s="86">
        <f t="shared" ref="D39:L39" si="6">(1+$C$70)^-(D27-$C$27)</f>
        <v>1</v>
      </c>
      <c r="E39" s="86">
        <f t="shared" si="6"/>
        <v>1</v>
      </c>
      <c r="F39" s="86">
        <f t="shared" si="6"/>
        <v>1</v>
      </c>
      <c r="G39" s="86">
        <f t="shared" si="6"/>
        <v>1</v>
      </c>
      <c r="H39" s="86">
        <f t="shared" si="6"/>
        <v>1</v>
      </c>
      <c r="I39" s="86">
        <f t="shared" si="6"/>
        <v>1</v>
      </c>
      <c r="J39" s="86">
        <f t="shared" si="6"/>
        <v>1</v>
      </c>
      <c r="K39" s="86">
        <f t="shared" si="6"/>
        <v>1</v>
      </c>
      <c r="L39" s="86">
        <f t="shared" si="6"/>
        <v>1</v>
      </c>
      <c r="M39" s="86"/>
      <c r="N39" s="18"/>
      <c r="O39" s="48"/>
      <c r="P39" s="18"/>
      <c r="Q39" s="18"/>
      <c r="R39" s="18"/>
      <c r="S39" s="18"/>
      <c r="T39" s="18"/>
      <c r="U39" s="18"/>
      <c r="V39" s="18"/>
      <c r="W39" s="18"/>
    </row>
    <row r="40" spans="1:23">
      <c r="A40" s="18"/>
      <c r="B40" s="90" t="str">
        <f>E56</f>
        <v>Nutidsværdi af frit CF budgetteringsperiode</v>
      </c>
      <c r="C40" s="91"/>
      <c r="D40" s="91">
        <f t="shared" ref="D40:W40" si="7">D37*D39</f>
        <v>0</v>
      </c>
      <c r="E40" s="91">
        <f t="shared" si="7"/>
        <v>0</v>
      </c>
      <c r="F40" s="91">
        <f t="shared" si="7"/>
        <v>0</v>
      </c>
      <c r="G40" s="91">
        <f t="shared" si="7"/>
        <v>0</v>
      </c>
      <c r="H40" s="91">
        <f t="shared" si="7"/>
        <v>0</v>
      </c>
      <c r="I40" s="91">
        <f t="shared" si="7"/>
        <v>0</v>
      </c>
      <c r="J40" s="91">
        <f t="shared" si="7"/>
        <v>0</v>
      </c>
      <c r="K40" s="91">
        <f t="shared" si="7"/>
        <v>0</v>
      </c>
      <c r="L40" s="91">
        <f t="shared" si="7"/>
        <v>0</v>
      </c>
      <c r="M40" s="94">
        <f>SUM(D40:L40)</f>
        <v>0</v>
      </c>
      <c r="N40" s="85">
        <f t="shared" si="7"/>
        <v>0</v>
      </c>
      <c r="O40" s="85">
        <f t="shared" si="7"/>
        <v>0</v>
      </c>
      <c r="P40" s="85">
        <f t="shared" si="7"/>
        <v>0</v>
      </c>
      <c r="Q40" s="85">
        <f t="shared" si="7"/>
        <v>0</v>
      </c>
      <c r="R40" s="85">
        <f t="shared" si="7"/>
        <v>0</v>
      </c>
      <c r="S40" s="85">
        <f t="shared" si="7"/>
        <v>0</v>
      </c>
      <c r="T40" s="85">
        <f t="shared" si="7"/>
        <v>0</v>
      </c>
      <c r="U40" s="85">
        <f t="shared" si="7"/>
        <v>0</v>
      </c>
      <c r="V40" s="85">
        <f t="shared" si="7"/>
        <v>0</v>
      </c>
      <c r="W40" s="85">
        <f t="shared" si="7"/>
        <v>0</v>
      </c>
    </row>
    <row r="41" spans="1:23">
      <c r="A41" s="18"/>
      <c r="B41" s="92" t="s">
        <v>44</v>
      </c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5">
        <f>IFERROR(C48/(C70-C18)*C49,0)</f>
        <v>0</v>
      </c>
      <c r="N41" s="78"/>
      <c r="O41" s="77"/>
      <c r="P41" s="78"/>
      <c r="Q41" s="78"/>
      <c r="R41" s="78"/>
      <c r="S41" s="78"/>
      <c r="T41" s="78"/>
      <c r="U41" s="78"/>
      <c r="V41" s="78"/>
      <c r="W41" s="78"/>
    </row>
    <row r="42" spans="1:23">
      <c r="A42" s="18"/>
      <c r="B42" s="35"/>
      <c r="C42" s="35"/>
      <c r="D42" s="49"/>
      <c r="E42" s="49"/>
      <c r="F42" s="49"/>
      <c r="G42" s="49"/>
      <c r="H42" s="49"/>
      <c r="I42" s="49"/>
      <c r="J42" s="49"/>
      <c r="K42" s="49"/>
      <c r="L42" s="49"/>
      <c r="M42" s="49"/>
      <c r="O42" s="18"/>
      <c r="P42" s="18"/>
      <c r="Q42" s="18"/>
      <c r="R42" s="18"/>
      <c r="S42" s="18"/>
      <c r="T42" s="18"/>
      <c r="U42" s="18"/>
      <c r="V42" s="18"/>
      <c r="W42" s="18"/>
    </row>
    <row r="43" spans="1:23">
      <c r="A43" s="18"/>
      <c r="B43" s="35" t="s">
        <v>35</v>
      </c>
      <c r="C43" s="50">
        <f>+L27</f>
        <v>2025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O43" s="18"/>
      <c r="P43" s="18"/>
      <c r="Q43" s="18"/>
      <c r="R43" s="18"/>
      <c r="S43" s="18"/>
      <c r="T43" s="18"/>
      <c r="U43" s="18"/>
      <c r="V43" s="18"/>
      <c r="W43" s="18"/>
    </row>
    <row r="44" spans="1:23">
      <c r="A44" s="18"/>
      <c r="B44" s="31" t="s">
        <v>36</v>
      </c>
      <c r="C44" s="51">
        <f>HLOOKUP(C43,C27:L29,3,FALSE)*(1+C77)</f>
        <v>0</v>
      </c>
      <c r="D44" s="35" t="str">
        <f>IF(+C44&gt;=0,"","OBS EBIT er negativ, forlæng eventuelt periode")</f>
        <v/>
      </c>
      <c r="E44" s="35"/>
      <c r="F44" s="35"/>
      <c r="G44" s="35"/>
      <c r="H44" s="35"/>
      <c r="I44" s="35"/>
      <c r="J44" s="35"/>
      <c r="K44" s="35"/>
      <c r="L44" s="35"/>
      <c r="M44" s="35"/>
      <c r="O44" s="18"/>
      <c r="P44" s="18"/>
      <c r="Q44" s="18"/>
      <c r="R44" s="18"/>
      <c r="S44" s="18"/>
      <c r="T44" s="18"/>
      <c r="U44" s="18"/>
      <c r="V44" s="18"/>
      <c r="W44" s="18"/>
    </row>
    <row r="45" spans="1:23">
      <c r="A45" s="18"/>
      <c r="B45" s="22" t="s">
        <v>37</v>
      </c>
      <c r="C45" s="52">
        <f>+C69</f>
        <v>0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O45" s="18"/>
      <c r="P45" s="18"/>
      <c r="Q45" s="18"/>
      <c r="R45" s="18"/>
      <c r="S45" s="18"/>
      <c r="T45" s="18"/>
      <c r="U45" s="18"/>
      <c r="V45" s="18"/>
      <c r="W45" s="18"/>
    </row>
    <row r="46" spans="1:23">
      <c r="A46" s="18"/>
      <c r="B46" s="35" t="s">
        <v>38</v>
      </c>
      <c r="C46" s="46">
        <f>+C44*(1-C45)</f>
        <v>0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O46" s="18"/>
      <c r="P46" s="18"/>
      <c r="Q46" s="18"/>
      <c r="R46" s="18"/>
      <c r="S46" s="18"/>
      <c r="T46" s="18"/>
      <c r="U46" s="18"/>
      <c r="V46" s="18"/>
      <c r="W46" s="18"/>
    </row>
    <row r="47" spans="1:23">
      <c r="A47" s="18"/>
      <c r="B47" s="31" t="s">
        <v>39</v>
      </c>
      <c r="C47" s="53">
        <f>+L31*(1+C77)</f>
        <v>0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18"/>
      <c r="O47" s="18"/>
      <c r="P47" s="18"/>
      <c r="Q47" s="18"/>
      <c r="R47" s="18"/>
      <c r="S47" s="18"/>
      <c r="T47" s="18"/>
      <c r="U47" s="18"/>
      <c r="V47" s="18"/>
      <c r="W47" s="18"/>
    </row>
    <row r="48" spans="1:23">
      <c r="A48" s="54"/>
      <c r="B48" s="35" t="s">
        <v>40</v>
      </c>
      <c r="C48" s="35">
        <f>+C47+C46</f>
        <v>0</v>
      </c>
      <c r="D48" s="31"/>
      <c r="E48" s="35"/>
      <c r="F48" s="35"/>
      <c r="G48" s="35"/>
      <c r="H48" s="35"/>
      <c r="I48" s="35"/>
      <c r="J48" s="31"/>
      <c r="K48" s="31"/>
      <c r="L48" s="31"/>
      <c r="M48" s="31"/>
      <c r="N48" s="18"/>
      <c r="O48" s="18"/>
      <c r="P48" s="18"/>
      <c r="Q48" s="18"/>
      <c r="R48" s="18"/>
      <c r="S48" s="18"/>
      <c r="T48" s="18"/>
      <c r="U48" s="18"/>
      <c r="V48" s="18"/>
      <c r="W48" s="18"/>
    </row>
    <row r="49" spans="1:23">
      <c r="A49" s="18"/>
      <c r="B49" s="35" t="s">
        <v>74</v>
      </c>
      <c r="C49" s="87">
        <f>(1+C70)^-(C43+1-C27)</f>
        <v>1</v>
      </c>
      <c r="D49" s="89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</row>
    <row r="50" spans="1:23">
      <c r="A50" s="18"/>
      <c r="B50" s="35"/>
      <c r="C50" s="88"/>
      <c r="D50" s="72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</row>
    <row r="51" spans="1:23" ht="14.4" thickBot="1">
      <c r="A51" s="18"/>
      <c r="D51" s="18"/>
      <c r="N51" s="18"/>
      <c r="O51" s="18"/>
      <c r="P51" s="18"/>
      <c r="Q51" s="18"/>
      <c r="R51" s="18"/>
      <c r="S51" s="18"/>
      <c r="T51" s="18"/>
      <c r="U51" s="18"/>
      <c r="V51" s="18"/>
      <c r="W51" s="18"/>
    </row>
    <row r="52" spans="1:23" ht="21.6" thickBot="1">
      <c r="A52" s="18"/>
      <c r="B52" s="135" t="s">
        <v>78</v>
      </c>
      <c r="C52" s="126"/>
      <c r="D52" s="18"/>
      <c r="E52" s="214" t="s">
        <v>76</v>
      </c>
      <c r="F52" s="215"/>
      <c r="G52" s="215"/>
      <c r="H52" s="215"/>
      <c r="I52" s="215"/>
      <c r="J52" s="215"/>
      <c r="K52" s="216"/>
      <c r="N52" s="18"/>
      <c r="O52" s="18"/>
      <c r="P52" s="18"/>
      <c r="Q52" s="18"/>
      <c r="R52" s="18"/>
      <c r="S52" s="18"/>
      <c r="T52" s="18"/>
      <c r="U52" s="18"/>
      <c r="V52" s="18"/>
      <c r="W52" s="18"/>
    </row>
    <row r="53" spans="1:23" ht="14.4" hidden="1" thickBot="1">
      <c r="A53" s="18" t="s">
        <v>41</v>
      </c>
      <c r="B53" s="136"/>
      <c r="C53" s="137"/>
      <c r="D53" s="18"/>
      <c r="E53" s="133"/>
      <c r="F53" s="21"/>
      <c r="G53" s="21"/>
      <c r="H53" s="21"/>
      <c r="I53" s="21"/>
      <c r="J53" s="78"/>
      <c r="K53" s="137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</row>
    <row r="54" spans="1:23" ht="18" thickBot="1">
      <c r="A54" s="18"/>
      <c r="B54" s="125" t="s">
        <v>42</v>
      </c>
      <c r="C54" s="210">
        <v>0</v>
      </c>
      <c r="D54" s="18"/>
      <c r="E54" s="172" t="str">
        <f>CONCATENATE("Værdiansættelse ultimo  ", $C$27)</f>
        <v>Værdiansættelse ultimo  2016</v>
      </c>
      <c r="F54" s="173"/>
      <c r="G54" s="173"/>
      <c r="H54" s="173"/>
      <c r="I54" s="174">
        <f>+B28</f>
        <v>0</v>
      </c>
      <c r="J54" s="78"/>
      <c r="K54" s="137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</row>
    <row r="55" spans="1:23">
      <c r="A55" s="18"/>
      <c r="B55" s="136"/>
      <c r="C55" s="137"/>
      <c r="D55" s="18"/>
      <c r="E55" s="155"/>
      <c r="F55" s="156"/>
      <c r="G55" s="156"/>
      <c r="H55" s="156"/>
      <c r="I55" s="175"/>
      <c r="J55" s="78"/>
      <c r="K55" s="137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</row>
    <row r="56" spans="1:23">
      <c r="A56" s="18"/>
      <c r="B56" s="138" t="s">
        <v>45</v>
      </c>
      <c r="C56" s="137"/>
      <c r="D56" s="18"/>
      <c r="E56" s="157" t="s">
        <v>43</v>
      </c>
      <c r="F56" s="158"/>
      <c r="G56" s="158"/>
      <c r="H56" s="158"/>
      <c r="I56" s="176">
        <f>NPV(C70,D37:L37)</f>
        <v>0</v>
      </c>
      <c r="J56" s="78"/>
      <c r="K56" s="137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</row>
    <row r="57" spans="1:23">
      <c r="A57" s="18"/>
      <c r="B57" s="111" t="s">
        <v>47</v>
      </c>
      <c r="C57" s="139">
        <v>1</v>
      </c>
      <c r="D57" s="18"/>
      <c r="E57" s="159" t="s">
        <v>44</v>
      </c>
      <c r="F57" s="151"/>
      <c r="G57" s="151"/>
      <c r="H57" s="151"/>
      <c r="I57" s="177">
        <f>IFERROR(C48/(C70-C18)/((1+C70)^(C43+1-C27)),0)</f>
        <v>0</v>
      </c>
      <c r="J57" s="160"/>
      <c r="K57" s="137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</row>
    <row r="58" spans="1:23">
      <c r="A58" s="18"/>
      <c r="B58" s="111" t="s">
        <v>48</v>
      </c>
      <c r="C58" s="140">
        <v>0.92</v>
      </c>
      <c r="D58" s="18"/>
      <c r="E58" s="161" t="s">
        <v>46</v>
      </c>
      <c r="F58" s="162"/>
      <c r="G58" s="162"/>
      <c r="H58" s="162"/>
      <c r="I58" s="178">
        <f>+I57+I56</f>
        <v>0</v>
      </c>
      <c r="J58" s="55"/>
      <c r="K58" s="163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</row>
    <row r="59" spans="1:23">
      <c r="A59" s="18"/>
      <c r="B59" s="111" t="s">
        <v>50</v>
      </c>
      <c r="C59" s="141"/>
      <c r="D59" s="18"/>
      <c r="E59" s="157" t="str">
        <f>+B78</f>
        <v>Markedsværdi af driftsfremmede aktiver (Df. akt.)</v>
      </c>
      <c r="F59" s="158"/>
      <c r="G59" s="158"/>
      <c r="H59" s="158"/>
      <c r="I59" s="179">
        <f>+C78</f>
        <v>0</v>
      </c>
      <c r="J59" s="78"/>
      <c r="K59" s="137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</row>
    <row r="60" spans="1:23">
      <c r="A60" s="18"/>
      <c r="B60" s="111" t="s">
        <v>51</v>
      </c>
      <c r="C60" s="141"/>
      <c r="D60" s="18"/>
      <c r="E60" s="164" t="s">
        <v>49</v>
      </c>
      <c r="F60" s="153"/>
      <c r="G60" s="153"/>
      <c r="H60" s="154"/>
      <c r="I60" s="180">
        <f>+I56+I57+I59</f>
        <v>0</v>
      </c>
      <c r="J60" s="78"/>
      <c r="K60" s="137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</row>
    <row r="61" spans="1:23">
      <c r="A61" s="18"/>
      <c r="B61" s="111" t="s">
        <v>53</v>
      </c>
      <c r="C61" s="141"/>
      <c r="D61" s="18"/>
      <c r="E61" s="157" t="str">
        <f>+"Markedsværdi af nettorentebærende gæld ultimo "&amp;$C$27-1</f>
        <v>Markedsværdi af nettorentebærende gæld ultimo 2015</v>
      </c>
      <c r="F61" s="158"/>
      <c r="G61" s="158"/>
      <c r="H61" s="152"/>
      <c r="I61" s="181">
        <f>-C15+C16</f>
        <v>0</v>
      </c>
      <c r="J61" s="165"/>
      <c r="K61" s="137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</row>
    <row r="62" spans="1:23" ht="14.4" thickBot="1">
      <c r="A62" s="18"/>
      <c r="B62" s="143" t="s">
        <v>54</v>
      </c>
      <c r="C62" s="150">
        <f>+(C59+(C58*C60))+C61</f>
        <v>0</v>
      </c>
      <c r="D62" s="18"/>
      <c r="E62" s="182" t="s">
        <v>52</v>
      </c>
      <c r="F62" s="183"/>
      <c r="G62" s="183"/>
      <c r="H62" s="184"/>
      <c r="I62" s="185">
        <f>+I60+I61</f>
        <v>0</v>
      </c>
      <c r="J62" s="78"/>
      <c r="K62" s="137"/>
      <c r="L62" s="18"/>
      <c r="M62" s="18"/>
      <c r="N62" s="18"/>
      <c r="O62" s="18"/>
      <c r="P62" s="18"/>
      <c r="Q62" s="18"/>
      <c r="R62" s="18"/>
      <c r="S62" s="199" t="s">
        <v>55</v>
      </c>
      <c r="T62" s="200"/>
      <c r="U62" s="200"/>
      <c r="V62" s="200"/>
      <c r="W62" s="200"/>
    </row>
    <row r="63" spans="1:23">
      <c r="A63" s="18"/>
      <c r="B63" s="136"/>
      <c r="C63" s="137"/>
      <c r="D63" s="18"/>
      <c r="E63" s="136"/>
      <c r="F63" s="78"/>
      <c r="G63" s="78"/>
      <c r="H63" s="78"/>
      <c r="I63" s="166"/>
      <c r="J63" s="78"/>
      <c r="K63" s="137"/>
      <c r="L63" s="18"/>
      <c r="M63" s="18"/>
      <c r="N63" s="18"/>
      <c r="O63" s="18"/>
      <c r="P63" s="18"/>
      <c r="Q63" s="18"/>
      <c r="R63" s="18"/>
      <c r="S63" s="196"/>
      <c r="T63" s="196"/>
      <c r="U63" s="196"/>
      <c r="V63" s="196"/>
      <c r="W63" s="196"/>
    </row>
    <row r="64" spans="1:23" ht="18" thickBot="1">
      <c r="A64" s="18"/>
      <c r="B64" s="138" t="s">
        <v>56</v>
      </c>
      <c r="C64" s="137"/>
      <c r="D64" s="18"/>
      <c r="E64" s="171" t="s">
        <v>57</v>
      </c>
      <c r="F64" s="21"/>
      <c r="G64" s="21"/>
      <c r="H64" s="21"/>
      <c r="I64" s="21"/>
      <c r="J64" s="21"/>
      <c r="K64" s="131"/>
      <c r="L64" s="18"/>
      <c r="M64" s="18"/>
      <c r="N64" s="18"/>
      <c r="O64" s="18"/>
      <c r="P64" s="18"/>
      <c r="Q64" s="18"/>
      <c r="R64" s="18"/>
      <c r="S64" s="196"/>
      <c r="T64" s="196"/>
      <c r="U64" s="196"/>
      <c r="V64" s="196"/>
      <c r="W64" s="196"/>
    </row>
    <row r="65" spans="1:23">
      <c r="A65" s="18"/>
      <c r="B65" s="143" t="s">
        <v>54</v>
      </c>
      <c r="C65" s="150"/>
      <c r="D65" s="18"/>
      <c r="E65" s="186"/>
      <c r="F65" s="187"/>
      <c r="G65" s="187"/>
      <c r="H65" s="187"/>
      <c r="I65" s="187" t="s">
        <v>58</v>
      </c>
      <c r="J65" s="187"/>
      <c r="K65" s="188"/>
      <c r="L65" s="18"/>
      <c r="M65" s="18"/>
      <c r="N65" s="18"/>
      <c r="O65" s="18"/>
      <c r="P65" s="18"/>
      <c r="Q65" s="18"/>
      <c r="R65" s="18"/>
      <c r="S65" s="196"/>
      <c r="T65" s="196"/>
      <c r="U65" s="196"/>
      <c r="V65" s="196"/>
      <c r="W65" s="196"/>
    </row>
    <row r="66" spans="1:23">
      <c r="A66" s="18"/>
      <c r="B66" s="136"/>
      <c r="C66" s="137"/>
      <c r="D66" s="31" t="str">
        <f>IF(C77=F69,"","Vækstfejl")</f>
        <v/>
      </c>
      <c r="E66" s="167"/>
      <c r="F66" s="100"/>
      <c r="G66" s="100">
        <f t="shared" ref="G66:H71" si="8">+Q88</f>
        <v>0.01</v>
      </c>
      <c r="H66" s="100">
        <f t="shared" si="8"/>
        <v>5.0000000000000001E-3</v>
      </c>
      <c r="I66" s="101"/>
      <c r="J66" s="100">
        <f t="shared" ref="J66:K71" si="9">+T88</f>
        <v>-5.0000000000000001E-3</v>
      </c>
      <c r="K66" s="168">
        <f t="shared" si="9"/>
        <v>-0.01</v>
      </c>
      <c r="L66" s="18"/>
      <c r="M66" s="18"/>
      <c r="N66" s="18"/>
      <c r="O66" s="18"/>
      <c r="P66" s="18"/>
      <c r="Q66" s="18"/>
      <c r="R66" s="18"/>
      <c r="S66" s="196"/>
      <c r="T66" s="197" t="s">
        <v>59</v>
      </c>
      <c r="U66" s="104"/>
      <c r="V66" s="104"/>
      <c r="W66" s="104"/>
    </row>
    <row r="67" spans="1:23">
      <c r="A67" s="18"/>
      <c r="B67" s="138" t="s">
        <v>60</v>
      </c>
      <c r="C67" s="137"/>
      <c r="D67" s="56"/>
      <c r="E67" s="167"/>
      <c r="F67" s="100">
        <f>+P89</f>
        <v>-0.01</v>
      </c>
      <c r="G67" s="189">
        <f t="shared" si="8"/>
        <v>0</v>
      </c>
      <c r="H67" s="189">
        <f t="shared" si="8"/>
        <v>0</v>
      </c>
      <c r="I67" s="189">
        <f>+S89</f>
        <v>0</v>
      </c>
      <c r="J67" s="189">
        <f t="shared" si="9"/>
        <v>0</v>
      </c>
      <c r="K67" s="190">
        <f>IFERROR(+U89,0)</f>
        <v>0</v>
      </c>
      <c r="L67" s="18"/>
      <c r="M67" s="18"/>
      <c r="N67" s="18"/>
      <c r="O67" s="18"/>
      <c r="P67" s="18"/>
      <c r="Q67" s="18"/>
      <c r="R67" s="18"/>
      <c r="S67" s="196"/>
      <c r="T67" s="104" t="s">
        <v>61</v>
      </c>
      <c r="U67" s="104"/>
      <c r="V67" s="198">
        <f>+I56</f>
        <v>0</v>
      </c>
      <c r="W67" s="104"/>
    </row>
    <row r="68" spans="1:23">
      <c r="A68" s="18"/>
      <c r="B68" s="111" t="s">
        <v>62</v>
      </c>
      <c r="C68" s="144"/>
      <c r="D68" s="31"/>
      <c r="E68" s="167"/>
      <c r="F68" s="100">
        <f>+P90</f>
        <v>-5.0000000000000001E-3</v>
      </c>
      <c r="G68" s="189">
        <f t="shared" si="8"/>
        <v>0</v>
      </c>
      <c r="H68" s="189">
        <f t="shared" si="8"/>
        <v>0</v>
      </c>
      <c r="I68" s="189">
        <f>+S90</f>
        <v>0</v>
      </c>
      <c r="J68" s="189">
        <f>IFERROR(+T90,0)</f>
        <v>0</v>
      </c>
      <c r="K68" s="190">
        <f t="shared" si="9"/>
        <v>0</v>
      </c>
      <c r="L68" s="18"/>
      <c r="M68" s="18"/>
      <c r="N68" s="18"/>
      <c r="O68" s="18"/>
      <c r="P68" s="18"/>
      <c r="Q68" s="18"/>
      <c r="R68" s="18"/>
      <c r="S68" s="196"/>
      <c r="T68" s="104" t="s">
        <v>63</v>
      </c>
      <c r="U68" s="198">
        <f>+V67</f>
        <v>0</v>
      </c>
      <c r="V68" s="198">
        <f>+I57</f>
        <v>0</v>
      </c>
      <c r="W68" s="198">
        <f>+U68+V68</f>
        <v>0</v>
      </c>
    </row>
    <row r="69" spans="1:23">
      <c r="A69" s="18"/>
      <c r="B69" s="111" t="s">
        <v>21</v>
      </c>
      <c r="C69" s="144"/>
      <c r="D69" s="18"/>
      <c r="E69" s="167" t="s">
        <v>65</v>
      </c>
      <c r="F69" s="100">
        <f>C18</f>
        <v>0</v>
      </c>
      <c r="G69" s="189">
        <f t="shared" si="8"/>
        <v>0</v>
      </c>
      <c r="H69" s="189">
        <f t="shared" si="8"/>
        <v>0</v>
      </c>
      <c r="I69" s="193">
        <f>IFERROR(+S91,0)</f>
        <v>0</v>
      </c>
      <c r="J69" s="189">
        <f t="shared" si="9"/>
        <v>0</v>
      </c>
      <c r="K69" s="190">
        <f t="shared" si="9"/>
        <v>0</v>
      </c>
      <c r="L69" s="18"/>
      <c r="M69" s="18"/>
      <c r="N69" s="18"/>
      <c r="O69" s="18"/>
      <c r="P69" s="18"/>
      <c r="Q69" s="18"/>
      <c r="R69" s="18"/>
      <c r="S69" s="196"/>
      <c r="T69" s="104" t="s">
        <v>64</v>
      </c>
      <c r="U69" s="198">
        <f>+W68</f>
        <v>0</v>
      </c>
      <c r="V69" s="198">
        <f>+I59</f>
        <v>0</v>
      </c>
      <c r="W69" s="198">
        <f>+U69+V69</f>
        <v>0</v>
      </c>
    </row>
    <row r="70" spans="1:23">
      <c r="A70" s="18"/>
      <c r="B70" s="111" t="s">
        <v>58</v>
      </c>
      <c r="C70" s="142">
        <f>ROUND(IF(C54=1,+(C74*C62)+(C73*C68*(1-C69)),(C74*C65)+(C73*C68*(1-C69))),4)</f>
        <v>0</v>
      </c>
      <c r="D70" s="102">
        <f>IF(I60=0,0,((I58/I60)*C68)+(C79/I60))</f>
        <v>0</v>
      </c>
      <c r="E70" s="167"/>
      <c r="F70" s="100">
        <f>+P92</f>
        <v>5.0000000000000001E-3</v>
      </c>
      <c r="G70" s="189">
        <f t="shared" si="8"/>
        <v>0</v>
      </c>
      <c r="H70" s="189">
        <f>IFERROR(+R92,0)</f>
        <v>0</v>
      </c>
      <c r="I70" s="189">
        <f>+S92</f>
        <v>0</v>
      </c>
      <c r="J70" s="189">
        <f t="shared" si="9"/>
        <v>0</v>
      </c>
      <c r="K70" s="190">
        <f t="shared" si="9"/>
        <v>0</v>
      </c>
      <c r="L70" s="18"/>
      <c r="M70" s="18"/>
      <c r="N70" s="18"/>
      <c r="O70" s="18"/>
      <c r="P70" s="18"/>
      <c r="Q70" s="18"/>
      <c r="R70" s="18"/>
      <c r="S70" s="196"/>
      <c r="T70" s="104" t="s">
        <v>66</v>
      </c>
      <c r="U70" s="198">
        <f>+W69-V70</f>
        <v>0</v>
      </c>
      <c r="V70" s="198">
        <f>-I61</f>
        <v>0</v>
      </c>
      <c r="W70" s="198">
        <f>+U70</f>
        <v>0</v>
      </c>
    </row>
    <row r="71" spans="1:23" ht="14.4" thickBot="1">
      <c r="A71" s="18"/>
      <c r="B71" s="136"/>
      <c r="C71" s="137"/>
      <c r="E71" s="169"/>
      <c r="F71" s="170">
        <f>+P93</f>
        <v>0.01</v>
      </c>
      <c r="G71" s="191">
        <f>IFERROR(+Q93,0)</f>
        <v>0</v>
      </c>
      <c r="H71" s="191">
        <f t="shared" si="8"/>
        <v>0</v>
      </c>
      <c r="I71" s="191">
        <f>+S93</f>
        <v>0</v>
      </c>
      <c r="J71" s="191">
        <f t="shared" si="9"/>
        <v>0</v>
      </c>
      <c r="K71" s="192">
        <f t="shared" si="9"/>
        <v>0</v>
      </c>
      <c r="L71" s="18"/>
      <c r="M71" s="18"/>
      <c r="N71" s="18"/>
      <c r="O71" s="18"/>
      <c r="P71" s="18"/>
      <c r="Q71" s="18"/>
      <c r="R71" s="18"/>
      <c r="S71" s="196"/>
      <c r="T71" s="104" t="s">
        <v>67</v>
      </c>
      <c r="U71" s="104"/>
      <c r="V71" s="198">
        <f>+W70</f>
        <v>0</v>
      </c>
      <c r="W71" s="104"/>
    </row>
    <row r="72" spans="1:23">
      <c r="A72" s="18"/>
      <c r="B72" s="138" t="s">
        <v>68</v>
      </c>
      <c r="C72" s="145"/>
      <c r="D72" s="57" t="s">
        <v>69</v>
      </c>
      <c r="F72" s="61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</row>
    <row r="73" spans="1:23">
      <c r="A73" s="18"/>
      <c r="B73" s="111" t="s">
        <v>70</v>
      </c>
      <c r="C73" s="146"/>
      <c r="D73" s="58">
        <f>IF(I60=0,0,-I61/(I60))</f>
        <v>0</v>
      </c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</row>
    <row r="74" spans="1:23" ht="14.4" thickBot="1">
      <c r="A74" s="18"/>
      <c r="B74" s="147" t="s">
        <v>71</v>
      </c>
      <c r="C74" s="148">
        <f>1-C73</f>
        <v>1</v>
      </c>
      <c r="D74" s="60">
        <f>IF(I60=0,0,+I62/I60)</f>
        <v>0</v>
      </c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</row>
    <row r="75" spans="1:23">
      <c r="A75" s="18"/>
      <c r="B75" s="31"/>
      <c r="C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</row>
    <row r="76" spans="1:23">
      <c r="A76" s="18"/>
      <c r="B76" s="28" t="s">
        <v>23</v>
      </c>
      <c r="C76" s="62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</row>
    <row r="77" spans="1:23">
      <c r="A77" s="18"/>
      <c r="B77" s="31" t="s">
        <v>24</v>
      </c>
      <c r="C77" s="63">
        <f>C18</f>
        <v>0</v>
      </c>
      <c r="D77" s="64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</row>
    <row r="78" spans="1:23">
      <c r="A78" s="18"/>
      <c r="B78" s="31" t="s">
        <v>72</v>
      </c>
      <c r="C78" s="65"/>
      <c r="D78" s="66"/>
      <c r="J78" s="18"/>
      <c r="K78" s="18"/>
      <c r="L78" s="18"/>
      <c r="M78" s="18"/>
      <c r="N78" s="18"/>
      <c r="O78" s="18"/>
      <c r="P78" s="18"/>
      <c r="Q78" s="59"/>
      <c r="R78" s="59"/>
      <c r="S78" s="59"/>
      <c r="T78" s="59"/>
      <c r="U78" s="59"/>
      <c r="V78" s="18"/>
      <c r="W78" s="18"/>
    </row>
    <row r="79" spans="1:23">
      <c r="A79" s="18"/>
      <c r="B79" s="31" t="str">
        <f>+"Markedsværdi af rentebærende gæld ultimo "&amp;$C$27</f>
        <v>Markedsværdi af rentebærende gæld ultimo 2016</v>
      </c>
      <c r="C79" s="65">
        <f>C15</f>
        <v>0</v>
      </c>
      <c r="D79" s="67"/>
      <c r="E79" s="69"/>
      <c r="F79" s="69"/>
      <c r="G79" s="69"/>
      <c r="H79" s="69"/>
      <c r="I79" s="69"/>
      <c r="J79" s="69"/>
      <c r="K79" s="69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</row>
    <row r="80" spans="1:23">
      <c r="A80" s="18"/>
      <c r="B80" s="31" t="str">
        <f>+"Markedsværdi af likvider &amp; VP ultimo  "&amp;$C$27</f>
        <v>Markedsværdi af likvider &amp; VP ultimo  2016</v>
      </c>
      <c r="C80" s="65">
        <f>C16</f>
        <v>0</v>
      </c>
      <c r="D80" s="33"/>
      <c r="E80" s="40"/>
      <c r="F80" s="70"/>
      <c r="G80" s="40"/>
      <c r="H80" s="40"/>
      <c r="I80" s="71"/>
      <c r="J80" s="18"/>
      <c r="K80" s="18"/>
      <c r="L80" s="18"/>
      <c r="M80" s="18"/>
      <c r="N80" s="18"/>
      <c r="O80" s="18"/>
      <c r="P80" s="48"/>
      <c r="Q80" s="18"/>
      <c r="R80" s="18"/>
      <c r="S80" s="18"/>
      <c r="T80" s="18"/>
      <c r="U80" s="18"/>
      <c r="V80" s="18"/>
      <c r="W80" s="18"/>
    </row>
    <row r="81" spans="1:23">
      <c r="A81" s="18"/>
      <c r="B81" s="31" t="str">
        <f>+"Nettorentebærende gæld ultimo  "&amp;$C$27-1</f>
        <v>Nettorentebærende gæld ultimo  2015</v>
      </c>
      <c r="C81" s="103">
        <f>+C79-C80</f>
        <v>0</v>
      </c>
      <c r="D81" s="68"/>
      <c r="E81" s="73"/>
      <c r="F81" s="73"/>
      <c r="G81" s="73"/>
      <c r="H81" s="73"/>
      <c r="I81" s="71"/>
      <c r="J81" s="72"/>
      <c r="K81" s="72"/>
      <c r="L81" s="18"/>
      <c r="M81" s="18"/>
      <c r="N81" s="18"/>
      <c r="O81" s="18"/>
      <c r="P81" s="48"/>
      <c r="Q81" s="18"/>
      <c r="R81" s="18"/>
      <c r="S81" s="18"/>
      <c r="T81" s="18"/>
      <c r="U81" s="18"/>
      <c r="V81" s="18"/>
      <c r="W81" s="18"/>
    </row>
    <row r="82" spans="1:23">
      <c r="A82" s="18"/>
      <c r="E82" s="40"/>
      <c r="F82" s="70"/>
      <c r="G82" s="75"/>
      <c r="H82" s="75"/>
      <c r="I82" s="76"/>
      <c r="J82" s="74"/>
      <c r="K82" s="74"/>
      <c r="L82" s="69"/>
      <c r="M82" s="69"/>
      <c r="N82" s="18"/>
      <c r="O82" s="18">
        <v>0</v>
      </c>
      <c r="P82" s="18">
        <v>0</v>
      </c>
      <c r="Q82" s="18">
        <v>0</v>
      </c>
      <c r="R82" s="18"/>
      <c r="S82" s="18"/>
      <c r="T82" s="18"/>
      <c r="U82" s="18"/>
      <c r="V82" s="18"/>
      <c r="W82" s="18"/>
    </row>
    <row r="83" spans="1:23">
      <c r="A83" s="18"/>
      <c r="B83" s="18"/>
      <c r="C83" s="18"/>
      <c r="D83" s="38"/>
      <c r="E83" s="75"/>
      <c r="F83" s="75"/>
      <c r="G83" s="75"/>
      <c r="H83" s="75"/>
      <c r="I83" s="75"/>
      <c r="J83" s="74"/>
      <c r="K83" s="74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</row>
    <row r="84" spans="1:23">
      <c r="A84" s="18"/>
      <c r="B84" s="48" t="s">
        <v>79</v>
      </c>
      <c r="C84" s="72"/>
      <c r="D84" s="73"/>
      <c r="E84" s="75"/>
      <c r="F84" s="75"/>
      <c r="G84" s="75"/>
      <c r="H84" s="75"/>
      <c r="I84" s="75"/>
      <c r="J84" s="74"/>
      <c r="K84" s="74"/>
      <c r="L84" s="72"/>
      <c r="M84" s="72"/>
      <c r="N84" s="18"/>
      <c r="O84" s="202"/>
      <c r="P84" s="202"/>
      <c r="Q84" s="202"/>
      <c r="R84" s="202"/>
      <c r="S84" s="202"/>
      <c r="T84" s="202"/>
      <c r="U84" s="202"/>
      <c r="V84" s="202"/>
      <c r="W84" s="18"/>
    </row>
    <row r="85" spans="1:23">
      <c r="A85" s="18"/>
      <c r="B85" s="18"/>
      <c r="C85" s="74"/>
      <c r="D85" s="75"/>
      <c r="E85" s="74"/>
      <c r="F85" s="74"/>
      <c r="G85" s="74"/>
      <c r="H85" s="74"/>
      <c r="I85" s="74"/>
      <c r="J85" s="74"/>
      <c r="K85" s="74"/>
      <c r="L85" s="74"/>
      <c r="M85" s="74"/>
      <c r="N85" s="18"/>
      <c r="O85" s="202"/>
      <c r="P85" s="201" t="s">
        <v>57</v>
      </c>
      <c r="Q85" s="202"/>
      <c r="R85" s="202"/>
      <c r="S85" s="202"/>
      <c r="T85" s="202"/>
      <c r="U85" s="202"/>
      <c r="V85" s="202"/>
      <c r="W85" s="18"/>
    </row>
    <row r="86" spans="1:23">
      <c r="A86" s="18"/>
      <c r="B86" s="18"/>
      <c r="C86" s="74"/>
      <c r="D86" s="75"/>
      <c r="E86" s="79"/>
      <c r="F86" s="79"/>
      <c r="G86" s="79"/>
      <c r="H86" s="79"/>
      <c r="I86" s="79"/>
      <c r="J86" s="74"/>
      <c r="K86" s="74"/>
      <c r="L86" s="74"/>
      <c r="M86" s="74"/>
      <c r="N86" s="18"/>
      <c r="O86" s="202"/>
      <c r="P86" s="202"/>
      <c r="Q86" s="202"/>
      <c r="R86" s="202"/>
      <c r="S86" s="202"/>
      <c r="T86" s="202"/>
      <c r="U86" s="202"/>
      <c r="V86" s="202"/>
      <c r="W86" s="18"/>
    </row>
    <row r="87" spans="1:23">
      <c r="A87" s="18"/>
      <c r="B87" s="18"/>
      <c r="C87" s="74"/>
      <c r="D87" s="75"/>
      <c r="E87" s="75"/>
      <c r="F87" s="75"/>
      <c r="G87" s="75"/>
      <c r="H87" s="75"/>
      <c r="I87" s="75"/>
      <c r="J87" s="74"/>
      <c r="K87" s="74"/>
      <c r="L87" s="74"/>
      <c r="M87" s="74"/>
      <c r="N87" s="18"/>
      <c r="O87" s="202"/>
      <c r="P87" s="201" t="s">
        <v>73</v>
      </c>
      <c r="Q87" s="202"/>
      <c r="R87" s="202"/>
      <c r="S87" s="202"/>
      <c r="T87" s="202"/>
      <c r="U87" s="202"/>
      <c r="V87" s="202"/>
      <c r="W87" s="18"/>
    </row>
    <row r="88" spans="1:23">
      <c r="A88" s="18"/>
      <c r="B88" s="18"/>
      <c r="C88" s="74"/>
      <c r="D88" s="74"/>
      <c r="E88" s="75"/>
      <c r="F88" s="75"/>
      <c r="G88" s="75"/>
      <c r="H88" s="75"/>
      <c r="I88" s="75"/>
      <c r="J88" s="74"/>
      <c r="K88" s="74"/>
      <c r="L88" s="74"/>
      <c r="M88" s="74"/>
      <c r="N88" s="18"/>
      <c r="O88" s="202"/>
      <c r="P88" s="205" t="e">
        <f>NPV(C70,D37:L37)+(C48/(C70-C77)/((1+C70)^10))+(I59+I61)</f>
        <v>#DIV/0!</v>
      </c>
      <c r="Q88" s="203">
        <f>+R88+0.005</f>
        <v>0.01</v>
      </c>
      <c r="R88" s="203">
        <f>+S88+0.005</f>
        <v>5.0000000000000001E-3</v>
      </c>
      <c r="S88" s="203">
        <f>+I66</f>
        <v>0</v>
      </c>
      <c r="T88" s="203">
        <f>+S88-0.005</f>
        <v>-5.0000000000000001E-3</v>
      </c>
      <c r="U88" s="203">
        <f>+T88-0.005</f>
        <v>-0.01</v>
      </c>
      <c r="V88" s="202"/>
      <c r="W88" s="18"/>
    </row>
    <row r="89" spans="1:23">
      <c r="A89" s="18"/>
      <c r="B89" s="78"/>
      <c r="C89" s="79"/>
      <c r="D89" s="79"/>
      <c r="E89" s="75"/>
      <c r="F89" s="75"/>
      <c r="G89" s="75"/>
      <c r="H89" s="75"/>
      <c r="I89" s="75"/>
      <c r="J89" s="74"/>
      <c r="K89" s="74"/>
      <c r="L89" s="74"/>
      <c r="M89" s="74"/>
      <c r="N89" s="18"/>
      <c r="O89" s="202"/>
      <c r="P89" s="203">
        <f>+P90-0.005</f>
        <v>-0.01</v>
      </c>
      <c r="Q89" s="204">
        <f t="dataTable" ref="Q89:U93" dt2D="1" dtr="0" r1="C70" r2="C77" ca="1"/>
        <v>0</v>
      </c>
      <c r="R89" s="204">
        <v>0</v>
      </c>
      <c r="S89" s="204">
        <v>0</v>
      </c>
      <c r="T89" s="204">
        <v>0</v>
      </c>
      <c r="U89" s="204" t="e">
        <v>#DIV/0!</v>
      </c>
      <c r="V89" s="202"/>
      <c r="W89" s="18"/>
    </row>
    <row r="90" spans="1:23">
      <c r="A90" s="18"/>
      <c r="B90" s="38"/>
      <c r="C90" s="75"/>
      <c r="D90" s="75"/>
      <c r="E90" s="75"/>
      <c r="F90" s="75"/>
      <c r="G90" s="75"/>
      <c r="H90" s="75"/>
      <c r="I90" s="75"/>
      <c r="J90" s="74"/>
      <c r="K90" s="74"/>
      <c r="L90" s="74"/>
      <c r="M90" s="74"/>
      <c r="N90" s="18"/>
      <c r="O90" s="202"/>
      <c r="P90" s="203">
        <f>+P91-0.005</f>
        <v>-5.0000000000000001E-3</v>
      </c>
      <c r="Q90" s="204">
        <v>0</v>
      </c>
      <c r="R90" s="204">
        <v>0</v>
      </c>
      <c r="S90" s="204">
        <v>0</v>
      </c>
      <c r="T90" s="204" t="e">
        <v>#DIV/0!</v>
      </c>
      <c r="U90" s="204">
        <v>0</v>
      </c>
      <c r="V90" s="202"/>
      <c r="W90" s="18"/>
    </row>
    <row r="91" spans="1:23">
      <c r="A91" s="18"/>
      <c r="B91" s="38"/>
      <c r="C91" s="75"/>
      <c r="D91" s="75"/>
      <c r="E91" s="75"/>
      <c r="F91" s="75"/>
      <c r="G91" s="75"/>
      <c r="H91" s="75"/>
      <c r="I91" s="75"/>
      <c r="J91" s="74"/>
      <c r="K91" s="74"/>
      <c r="L91" s="74"/>
      <c r="M91" s="74"/>
      <c r="N91" s="18"/>
      <c r="O91" s="202"/>
      <c r="P91" s="203">
        <f>+F69</f>
        <v>0</v>
      </c>
      <c r="Q91" s="204">
        <v>0</v>
      </c>
      <c r="R91" s="204">
        <v>0</v>
      </c>
      <c r="S91" s="204" t="e">
        <v>#DIV/0!</v>
      </c>
      <c r="T91" s="204">
        <v>0</v>
      </c>
      <c r="U91" s="204">
        <v>0</v>
      </c>
      <c r="V91" s="202"/>
      <c r="W91" s="18"/>
    </row>
    <row r="92" spans="1:23">
      <c r="A92" s="18"/>
      <c r="B92" s="38"/>
      <c r="C92" s="75"/>
      <c r="D92" s="75"/>
      <c r="E92" s="75"/>
      <c r="F92" s="75"/>
      <c r="G92" s="75"/>
      <c r="H92" s="75"/>
      <c r="I92" s="75"/>
      <c r="J92" s="74"/>
      <c r="K92" s="74"/>
      <c r="L92" s="74"/>
      <c r="M92" s="74"/>
      <c r="N92" s="18"/>
      <c r="O92" s="202"/>
      <c r="P92" s="203">
        <f>+P91+0.005</f>
        <v>5.0000000000000001E-3</v>
      </c>
      <c r="Q92" s="204">
        <v>0</v>
      </c>
      <c r="R92" s="204" t="e">
        <v>#DIV/0!</v>
      </c>
      <c r="S92" s="204">
        <v>0</v>
      </c>
      <c r="T92" s="204">
        <v>0</v>
      </c>
      <c r="U92" s="204">
        <v>0</v>
      </c>
      <c r="V92" s="202"/>
      <c r="W92" s="18"/>
    </row>
    <row r="93" spans="1:23">
      <c r="A93" s="18"/>
      <c r="B93" s="38"/>
      <c r="C93" s="75"/>
      <c r="D93" s="75"/>
      <c r="E93" s="75"/>
      <c r="F93" s="75"/>
      <c r="G93" s="75"/>
      <c r="H93" s="75"/>
      <c r="I93" s="75"/>
      <c r="J93" s="74"/>
      <c r="K93" s="74"/>
      <c r="L93" s="74"/>
      <c r="M93" s="74"/>
      <c r="N93" s="18"/>
      <c r="O93" s="202"/>
      <c r="P93" s="203">
        <f>+P92+0.005</f>
        <v>0.01</v>
      </c>
      <c r="Q93" s="204" t="e">
        <v>#DIV/0!</v>
      </c>
      <c r="R93" s="204">
        <v>0</v>
      </c>
      <c r="S93" s="204">
        <v>0</v>
      </c>
      <c r="T93" s="204">
        <v>0</v>
      </c>
      <c r="U93" s="204">
        <v>0</v>
      </c>
      <c r="V93" s="202"/>
      <c r="W93" s="18"/>
    </row>
    <row r="94" spans="1:23">
      <c r="A94" s="18"/>
      <c r="B94" s="38"/>
      <c r="C94" s="75"/>
      <c r="D94" s="75"/>
      <c r="E94" s="38"/>
      <c r="F94" s="38"/>
      <c r="G94" s="38"/>
      <c r="H94" s="38"/>
      <c r="I94" s="38"/>
      <c r="J94" s="18"/>
      <c r="K94" s="18"/>
      <c r="L94" s="74"/>
      <c r="M94" s="74"/>
      <c r="N94" s="18"/>
      <c r="O94" s="202"/>
      <c r="P94" s="202"/>
      <c r="Q94" s="202"/>
      <c r="R94" s="202"/>
      <c r="S94" s="202"/>
      <c r="T94" s="202"/>
      <c r="U94" s="202"/>
      <c r="V94" s="202"/>
      <c r="W94" s="18"/>
    </row>
    <row r="95" spans="1:23">
      <c r="A95" s="18"/>
      <c r="B95" s="38"/>
      <c r="C95" s="75"/>
      <c r="D95" s="75"/>
      <c r="E95" s="18"/>
      <c r="F95" s="18"/>
      <c r="G95" s="18"/>
      <c r="H95" s="18"/>
      <c r="I95" s="18"/>
      <c r="J95" s="18"/>
      <c r="K95" s="18"/>
      <c r="L95" s="74"/>
      <c r="M95" s="74"/>
      <c r="N95" s="18"/>
      <c r="O95" s="202"/>
      <c r="P95" s="202"/>
      <c r="Q95" s="202"/>
      <c r="R95" s="202"/>
      <c r="S95" s="202"/>
      <c r="T95" s="202"/>
      <c r="U95" s="202"/>
      <c r="V95" s="202"/>
      <c r="W95" s="18"/>
    </row>
    <row r="96" spans="1:23">
      <c r="A96" s="18"/>
      <c r="B96" s="38"/>
      <c r="C96" s="75"/>
      <c r="D96" s="75"/>
      <c r="E96" s="18"/>
      <c r="F96" s="18"/>
      <c r="G96" s="18"/>
      <c r="H96" s="18"/>
      <c r="I96" s="18"/>
      <c r="J96" s="18"/>
      <c r="K96" s="18"/>
      <c r="L96" s="74"/>
      <c r="M96" s="74"/>
      <c r="N96" s="18"/>
      <c r="O96" s="202"/>
      <c r="P96" s="201" t="s">
        <v>73</v>
      </c>
      <c r="Q96" s="202"/>
      <c r="R96" s="202"/>
      <c r="S96" s="202"/>
      <c r="T96" s="202"/>
      <c r="U96" s="202"/>
      <c r="V96" s="202"/>
      <c r="W96" s="18"/>
    </row>
    <row r="97" spans="1:23">
      <c r="A97" s="18"/>
      <c r="B97" s="38"/>
      <c r="C97" s="38"/>
      <c r="D97" s="38"/>
      <c r="E97" s="18"/>
      <c r="F97" s="18"/>
      <c r="G97" s="18"/>
      <c r="H97" s="18"/>
      <c r="I97" s="18"/>
      <c r="J97" s="18"/>
      <c r="K97" s="18"/>
      <c r="L97" s="74"/>
      <c r="M97" s="74"/>
      <c r="N97" s="18"/>
      <c r="O97" s="202"/>
      <c r="P97" s="206" t="e">
        <f>NPV(C70,C37:L37)+(C48/(C70-C77)/((1+C70)^10))+(I59+I61)</f>
        <v>#DIV/0!</v>
      </c>
      <c r="Q97" s="207">
        <f>+R97+0.005</f>
        <v>0.01</v>
      </c>
      <c r="R97" s="207">
        <f>+S97+0.005</f>
        <v>5.0000000000000001E-3</v>
      </c>
      <c r="S97" s="207">
        <f>C70</f>
        <v>0</v>
      </c>
      <c r="T97" s="207">
        <f>+S97-0.005</f>
        <v>-5.0000000000000001E-3</v>
      </c>
      <c r="U97" s="207">
        <f>+T97-0.005</f>
        <v>-0.01</v>
      </c>
      <c r="V97" s="202"/>
      <c r="W97" s="18"/>
    </row>
    <row r="98" spans="1:23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202"/>
      <c r="P98" s="208">
        <f>+P99-0.005</f>
        <v>-0.01</v>
      </c>
      <c r="Q98" s="206">
        <f t="dataTable" ref="Q98:U102" dt2D="1" dtr="1" r1="C70" r2="C77" ca="1"/>
        <v>0</v>
      </c>
      <c r="R98" s="206">
        <v>0</v>
      </c>
      <c r="S98" s="206">
        <v>0</v>
      </c>
      <c r="T98" s="206">
        <v>0</v>
      </c>
      <c r="U98" s="206">
        <v>0</v>
      </c>
      <c r="V98" s="202"/>
      <c r="W98" s="18"/>
    </row>
    <row r="99" spans="1:23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202"/>
      <c r="P99" s="208">
        <f>+P100-0.005</f>
        <v>-5.0000000000000001E-3</v>
      </c>
      <c r="Q99" s="206">
        <v>0</v>
      </c>
      <c r="R99" s="206">
        <v>0</v>
      </c>
      <c r="S99" s="206">
        <v>0</v>
      </c>
      <c r="T99" s="206">
        <v>0</v>
      </c>
      <c r="U99" s="206">
        <v>0</v>
      </c>
      <c r="V99" s="202"/>
      <c r="W99" s="18"/>
    </row>
    <row r="100" spans="1:23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202"/>
      <c r="P100" s="208">
        <f>+C77</f>
        <v>0</v>
      </c>
      <c r="Q100" s="206">
        <v>0</v>
      </c>
      <c r="R100" s="206">
        <v>0</v>
      </c>
      <c r="S100" s="206">
        <v>0</v>
      </c>
      <c r="T100" s="206">
        <v>0</v>
      </c>
      <c r="U100" s="206">
        <v>0</v>
      </c>
      <c r="V100" s="202"/>
      <c r="W100" s="18"/>
    </row>
    <row r="101" spans="1:23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202"/>
      <c r="P101" s="208">
        <f>+P100+0.005</f>
        <v>5.0000000000000001E-3</v>
      </c>
      <c r="Q101" s="206">
        <v>0</v>
      </c>
      <c r="R101" s="206">
        <v>0</v>
      </c>
      <c r="S101" s="206">
        <v>0</v>
      </c>
      <c r="T101" s="206">
        <v>0</v>
      </c>
      <c r="U101" s="206">
        <v>0</v>
      </c>
      <c r="V101" s="202"/>
      <c r="W101" s="18"/>
    </row>
    <row r="102" spans="1:23">
      <c r="A102" s="18"/>
      <c r="B102" s="18"/>
      <c r="C102" s="18"/>
      <c r="D102" s="18"/>
      <c r="L102" s="18"/>
      <c r="M102" s="18"/>
      <c r="N102" s="18"/>
      <c r="O102" s="202"/>
      <c r="P102" s="208">
        <f>+P101+0.005</f>
        <v>0.01</v>
      </c>
      <c r="Q102" s="206">
        <v>0</v>
      </c>
      <c r="R102" s="206">
        <v>0</v>
      </c>
      <c r="S102" s="206">
        <v>0</v>
      </c>
      <c r="T102" s="206">
        <v>0</v>
      </c>
      <c r="U102" s="206" t="e">
        <v>#DIV/0!</v>
      </c>
      <c r="V102" s="202"/>
      <c r="W102" s="18"/>
    </row>
    <row r="103" spans="1:23">
      <c r="A103" s="18"/>
      <c r="B103" s="18"/>
      <c r="C103" s="18"/>
      <c r="D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</row>
    <row r="104" spans="1:23">
      <c r="A104" s="18"/>
      <c r="B104" s="18"/>
      <c r="C104" s="18"/>
      <c r="D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</row>
    <row r="105" spans="1:23"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</row>
  </sheetData>
  <mergeCells count="2">
    <mergeCell ref="D26:L26"/>
    <mergeCell ref="E52:K52"/>
  </mergeCells>
  <conditionalFormatting sqref="K58">
    <cfRule type="expression" dxfId="10" priority="6" stopIfTrue="1">
      <formula>$J$59= "fejl i cash flow"</formula>
    </cfRule>
  </conditionalFormatting>
  <conditionalFormatting sqref="D77">
    <cfRule type="expression" dxfId="9" priority="7" stopIfTrue="1">
      <formula>D77="Vækstfejl"</formula>
    </cfRule>
  </conditionalFormatting>
  <conditionalFormatting sqref="C27">
    <cfRule type="expression" dxfId="8" priority="8" stopIfTrue="1">
      <formula>Budgetår&gt;=1</formula>
    </cfRule>
  </conditionalFormatting>
  <conditionalFormatting sqref="D27:M27 O27">
    <cfRule type="expression" dxfId="7" priority="9" stopIfTrue="1">
      <formula>Budgetår&gt;=2</formula>
    </cfRule>
  </conditionalFormatting>
  <conditionalFormatting sqref="C40:L41 C37:M39 N40:W40">
    <cfRule type="expression" dxfId="6" priority="10" stopIfTrue="1">
      <formula>Budgetår&gt;=1</formula>
    </cfRule>
  </conditionalFormatting>
  <conditionalFormatting sqref="C35:M35">
    <cfRule type="expression" dxfId="5" priority="11" stopIfTrue="1">
      <formula>Budgetår&gt;=1</formula>
    </cfRule>
  </conditionalFormatting>
  <conditionalFormatting sqref="C10">
    <cfRule type="expression" dxfId="4" priority="5" stopIfTrue="1">
      <formula>Budgetår&gt;=1</formula>
    </cfRule>
  </conditionalFormatting>
  <conditionalFormatting sqref="D70">
    <cfRule type="cellIs" dxfId="3" priority="1" operator="equal">
      <formula>#DIV/0!</formula>
    </cfRule>
    <cfRule type="cellIs" dxfId="2" priority="4" operator="equal">
      <formula>0</formula>
    </cfRule>
  </conditionalFormatting>
  <conditionalFormatting sqref="D70 D73:D74 G71 H70 I69 J68 K67 I56:I62">
    <cfRule type="cellIs" dxfId="1" priority="3" operator="equal">
      <formula>0</formula>
    </cfRule>
  </conditionalFormatting>
  <conditionalFormatting sqref="D70 D73:D74 G71 H70 I69 J68 K67 I56:I62">
    <cfRule type="cellIs" dxfId="0" priority="2" operator="equal">
      <formula>0</formula>
    </cfRule>
  </conditionalFormatting>
  <pageMargins left="0.41" right="0.41" top="0.38" bottom="0.3" header="0.5" footer="0.5"/>
  <pageSetup paperSize="9" scale="35" orientation="landscape" horizontalDpi="4294967292" verticalDpi="4294967292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Landbrugsinfo Binær Fil" ma:contentTypeID="0x010100C568DB52D9D0A14D9B2FDCC96666E9F2007948130EC3DB064584E219954237AF3900242457EFB8B24247815D688C526CD44D00C26A9DBCB02B5C4DA1F017B836C045C00060750ADE2E6249BABB5C6118FC133DE800AF2E6DC7107240CAAE62CB7A7C0C31000029CB4AD450138A428D24D972EFB8D65D" ma:contentTypeVersion="97" ma:contentTypeDescription="Contenttype til binære filer der bliver publiceret på Landbrugsinfo" ma:contentTypeScope="" ma:versionID="1a38b5681105ed15008797097a25c4b8">
  <xsd:schema xmlns:xsd="http://www.w3.org/2001/XMLSchema" xmlns:xs="http://www.w3.org/2001/XMLSchema" xmlns:p="http://schemas.microsoft.com/office/2006/metadata/properties" xmlns:ns1="http://schemas.microsoft.com/sharepoint/v3" xmlns:ns2="2784f8e4-fb23-41f2-abf2-894c09132e17" xmlns:ns3="5aa14257-579e-4a1f-bbbb-3c8dd7393476" xmlns:ns4="303eeafb-7dff-46db-9396-e9c651f530ea" targetNamespace="http://schemas.microsoft.com/office/2006/metadata/properties" ma:root="true" ma:fieldsID="ff6ba2051addc41494028926952a263b" ns1:_="" ns2:_="" ns3:_="" ns4:_="">
    <xsd:import namespace="http://schemas.microsoft.com/sharepoint/v3"/>
    <xsd:import namespace="2784f8e4-fb23-41f2-abf2-894c09132e17"/>
    <xsd:import namespace="5aa14257-579e-4a1f-bbbb-3c8dd7393476"/>
    <xsd:import namespace="303eeafb-7dff-46db-9396-e9c651f530ea"/>
    <xsd:element name="properties">
      <xsd:complexType>
        <xsd:sequence>
          <xsd:element name="documentManagement">
            <xsd:complexType>
              <xsd:all>
                <xsd:element ref="ns1:Comments" minOccurs="0"/>
                <xsd:element ref="ns1:PublishingStartDate" minOccurs="0"/>
                <xsd:element ref="ns1:PublishingExpirationDate" minOccurs="0"/>
                <xsd:element ref="ns1:PublishingContact" minOccurs="0"/>
                <xsd:element ref="ns1:PublishingContactEmail" minOccurs="0"/>
                <xsd:element ref="ns1:PublishingContactName" minOccurs="0"/>
                <xsd:element ref="ns1:PublishingContactPicture" minOccurs="0"/>
                <xsd:element ref="ns1:PublishingPageLayout" minOccurs="0"/>
                <xsd:element ref="ns1:PublishingVariationGroupID" minOccurs="0"/>
                <xsd:element ref="ns1:PublishingVariationRelationshipLinkFieldID" minOccurs="0"/>
                <xsd:element ref="ns1:PublishingRollupImage" minOccurs="0"/>
                <xsd:element ref="ns1:Audience" minOccurs="0"/>
                <xsd:element ref="ns1:PublishingPageImage" minOccurs="0"/>
                <xsd:element ref="ns1:PublishingPageContent" minOccurs="0"/>
                <xsd:element ref="ns1:SummaryLinks" minOccurs="0"/>
                <xsd:element ref="ns1:ArticleByLine" minOccurs="0"/>
                <xsd:element ref="ns1:ArticleStartDate" minOccurs="0"/>
                <xsd:element ref="ns1:PublishingImageCaption" minOccurs="0"/>
                <xsd:element ref="ns1:HeaderStyleDefinitions" minOccurs="0"/>
                <xsd:element ref="ns2:Ansvarligafdeling" minOccurs="0"/>
                <xsd:element ref="ns3:Forfattere" minOccurs="0"/>
                <xsd:element ref="ns2:Rettighedsgruppe"/>
                <xsd:element ref="ns3:Listekode" minOccurs="0"/>
                <xsd:element ref="ns3:Nummer" minOccurs="0"/>
                <xsd:element ref="ns3:Noegleord" minOccurs="0"/>
                <xsd:element ref="ns3:Informationsserie" minOccurs="0"/>
                <xsd:element ref="ns3:Bekraeftelsesdato" minOccurs="0"/>
                <xsd:element ref="ns3:Revisionsdato" minOccurs="0"/>
                <xsd:element ref="ns2:Afsender" minOccurs="0"/>
                <xsd:element ref="ns2:Arkiveringsdato"/>
                <xsd:element ref="ns2:Ingen_x0020_besked_x0020_ved_x0020_arkivering" minOccurs="0"/>
                <xsd:element ref="ns2:HideInRollups" minOccurs="0"/>
                <xsd:element ref="ns2:IsHiddenFromRollup" minOccurs="0"/>
                <xsd:element ref="ns1:DynamicPublishingContent0" minOccurs="0"/>
                <xsd:element ref="ns1:DynamicPublishingContent1" minOccurs="0"/>
                <xsd:element ref="ns1:DynamicPublishingContent2" minOccurs="0"/>
                <xsd:element ref="ns1:DynamicPublishingContent3" minOccurs="0"/>
                <xsd:element ref="ns1:DynamicPublishingContent4" minOccurs="0"/>
                <xsd:element ref="ns1:DynamicPublishingContent5" minOccurs="0"/>
                <xsd:element ref="ns3:Sorteringsorden" minOccurs="0"/>
                <xsd:element ref="ns2:EnclosureFor" minOccurs="0"/>
                <xsd:element ref="ns2:GammelURL" minOccurs="0"/>
                <xsd:element ref="ns2:NetSkabelonValue" minOccurs="0"/>
                <xsd:element ref="ns2:Projekter" minOccurs="0"/>
                <xsd:element ref="ns2:WebInfoSubjects" minOccurs="0"/>
                <xsd:element ref="ns2:HitCount" minOccurs="0"/>
                <xsd:element ref="ns2:PermalinkID" minOccurs="0"/>
                <xsd:element ref="ns2:WebInfoMultiSelect" minOccurs="0"/>
                <xsd:element ref="ns4:_dlc_DocId" minOccurs="0"/>
                <xsd:element ref="ns4:_dlc_DocIdUrl" minOccurs="0"/>
                <xsd:element ref="ns4:_dlc_DocIdPersistId" minOccurs="0"/>
                <xsd:element ref="ns1:DynamicPublishingContent6" minOccurs="0"/>
                <xsd:element ref="ns1:DynamicPublishingContent7" minOccurs="0"/>
                <xsd:element ref="ns1:DynamicPublishingContent8" minOccurs="0"/>
                <xsd:element ref="ns1:DynamicPublishingContent9" minOccurs="0"/>
                <xsd:element ref="ns1:DynamicPublishingContent10" minOccurs="0"/>
                <xsd:element ref="ns1:DynamicPublishingContent11" minOccurs="0"/>
                <xsd:element ref="ns1:DynamicPublishingContent12" minOccurs="0"/>
                <xsd:element ref="ns1:DynamicPublishingContent13" minOccurs="0"/>
                <xsd:element ref="ns1:DynamicPublishingContent14" minOccurs="0"/>
                <xsd:element ref="ns2:TaksonomiTaxHTField0" minOccurs="0"/>
                <xsd:element ref="ns4:TaxCatchAll" minOccurs="0"/>
                <xsd:element ref="ns4:TaxCatchAllLabel" minOccurs="0"/>
                <xsd:element ref="ns2:Bevillingsgivere" minOccurs="0"/>
                <xsd:element ref="ns2:FinanceYear" minOccurs="0"/>
                <xsd:element ref="ns2:WebInfoLawCodes" minOccurs="0"/>
                <xsd:element ref="ns2:Afrapportering" minOccurs="0"/>
                <xsd:element ref="ns3:Kontaktpersoner" minOccurs="0"/>
                <xsd:element ref="ns3:Skribenter" minOccurs="0"/>
                <xsd:element ref="ns2:Projec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Beskrivelse" ma:internalName="Comments">
      <xsd:simpleType>
        <xsd:restriction base="dms:Note">
          <xsd:maxLength value="255"/>
        </xsd:restriction>
      </xsd:simpleType>
    </xsd:element>
    <xsd:element name="PublishingStartDate" ma:index="9" nillable="true" ma:displayName="Startdato for planlægning" ma:internalName="PublishingStartDate">
      <xsd:simpleType>
        <xsd:restriction base="dms:Unknown"/>
      </xsd:simpleType>
    </xsd:element>
    <xsd:element name="PublishingExpirationDate" ma:index="10" nillable="true" ma:displayName="Slutdato for planlægning" ma:internalName="PublishingExpirationDate">
      <xsd:simpleType>
        <xsd:restriction base="dms:Unknown"/>
      </xsd:simpleType>
    </xsd:element>
    <xsd:element name="PublishingContact" ma:index="11" nillable="true" ma:displayName="Kontaktperson" ma:list="UserInfo" ma:internalName="PublishingContac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ingContactEmail" ma:index="12" nillable="true" ma:displayName="E-mail-adresse på kontaktperson" ma:internalName="PublishingContactEmail">
      <xsd:simpleType>
        <xsd:restriction base="dms:Text">
          <xsd:maxLength value="255"/>
        </xsd:restriction>
      </xsd:simpleType>
    </xsd:element>
    <xsd:element name="PublishingContactName" ma:index="13" nillable="true" ma:displayName="Navn på kontaktperson" ma:internalName="PublishingContactName">
      <xsd:simpleType>
        <xsd:restriction base="dms:Text">
          <xsd:maxLength value="255"/>
        </xsd:restriction>
      </xsd:simpleType>
    </xsd:element>
    <xsd:element name="PublishingContactPicture" ma:index="14" nillable="true" ma:displayName="Billede af kontaktperson" ma:format="Image" ma:internalName="PublishingContactPictur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PageLayout" ma:index="15" nillable="true" ma:displayName="Sidelayout" ma:internalName="PublishingPageLayout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VariationGroupID" ma:index="16" nillable="true" ma:displayName="Variationsgruppe-id" ma:hidden="true" ma:internalName="PublishingVariationGroupID">
      <xsd:simpleType>
        <xsd:restriction base="dms:Text">
          <xsd:maxLength value="255"/>
        </xsd:restriction>
      </xsd:simpleType>
    </xsd:element>
    <xsd:element name="PublishingVariationRelationshipLinkFieldID" ma:index="17" nillable="true" ma:displayName="Relationshyperlink for variation" ma:hidden="true" ma:internalName="PublishingVariationRelationshipLinkFieldID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RollupImage" ma:index="18" nillable="true" ma:displayName="Opløftningsbillede" ma:internalName="PublishingRollupImage">
      <xsd:simpleType>
        <xsd:restriction base="dms:Unknown"/>
      </xsd:simpleType>
    </xsd:element>
    <xsd:element name="Audience" ma:index="19" nillable="true" ma:displayName="Målgrupper" ma:description="" ma:internalName="Audience">
      <xsd:simpleType>
        <xsd:restriction base="dms:Unknown"/>
      </xsd:simpleType>
    </xsd:element>
    <xsd:element name="PublishingPageImage" ma:index="20" nillable="true" ma:displayName="Sidebillede" ma:internalName="PublishingPageImage">
      <xsd:simpleType>
        <xsd:restriction base="dms:Unknown"/>
      </xsd:simpleType>
    </xsd:element>
    <xsd:element name="PublishingPageContent" ma:index="21" nillable="true" ma:displayName="Sideindhold" ma:internalName="PublishingPageContent">
      <xsd:simpleType>
        <xsd:restriction base="dms:Unknown"/>
      </xsd:simpleType>
    </xsd:element>
    <xsd:element name="SummaryLinks" ma:index="22" nillable="true" ma:displayName="Oversigtshyperlinks" ma:internalName="SummaryLinks">
      <xsd:simpleType>
        <xsd:restriction base="dms:Unknown"/>
      </xsd:simpleType>
    </xsd:element>
    <xsd:element name="ArticleByLine" ma:index="23" nillable="true" ma:displayName="Forfatterlinje" ma:internalName="ArticleByLine">
      <xsd:simpleType>
        <xsd:restriction base="dms:Text">
          <xsd:maxLength value="255"/>
        </xsd:restriction>
      </xsd:simpleType>
    </xsd:element>
    <xsd:element name="ArticleStartDate" ma:index="24" nillable="true" ma:displayName="Artikeldato" ma:format="DateOnly" ma:internalName="ArticleStartDate">
      <xsd:simpleType>
        <xsd:restriction base="dms:DateTime"/>
      </xsd:simpleType>
    </xsd:element>
    <xsd:element name="PublishingImageCaption" ma:index="25" nillable="true" ma:displayName="Billedtekst" ma:internalName="PublishingImageCaption">
      <xsd:simpleType>
        <xsd:restriction base="dms:Unknown"/>
      </xsd:simpleType>
    </xsd:element>
    <xsd:element name="HeaderStyleDefinitions" ma:index="26" nillable="true" ma:displayName="Typografidefinitioner" ma:hidden="true" ma:internalName="HeaderStyleDefinitions">
      <xsd:simpleType>
        <xsd:restriction base="dms:Unknown"/>
      </xsd:simpleType>
    </xsd:element>
    <xsd:element name="DynamicPublishingContent0" ma:index="41" nillable="true" ma:displayName="Dynamisk sideindhold (1)" ma:hidden="true" ma:internalName="DynamicPublishingContent0">
      <xsd:simpleType>
        <xsd:restriction base="dms:Unknown"/>
      </xsd:simpleType>
    </xsd:element>
    <xsd:element name="DynamicPublishingContent1" ma:index="42" nillable="true" ma:displayName="Dynamisk sideindhold (2)" ma:hidden="true" ma:internalName="DynamicPublishingContent1">
      <xsd:simpleType>
        <xsd:restriction base="dms:Unknown"/>
      </xsd:simpleType>
    </xsd:element>
    <xsd:element name="DynamicPublishingContent2" ma:index="43" nillable="true" ma:displayName="Dynamisk sideindhold (3)" ma:hidden="true" ma:internalName="DynamicPublishingContent2">
      <xsd:simpleType>
        <xsd:restriction base="dms:Unknown"/>
      </xsd:simpleType>
    </xsd:element>
    <xsd:element name="DynamicPublishingContent3" ma:index="44" nillable="true" ma:displayName="Dynamisk sideindhold (4)" ma:hidden="true" ma:internalName="DynamicPublishingContent3">
      <xsd:simpleType>
        <xsd:restriction base="dms:Unknown"/>
      </xsd:simpleType>
    </xsd:element>
    <xsd:element name="DynamicPublishingContent4" ma:index="45" nillable="true" ma:displayName="Dynamisk sideindhold (5)" ma:hidden="true" ma:internalName="DynamicPublishingContent4">
      <xsd:simpleType>
        <xsd:restriction base="dms:Unknown"/>
      </xsd:simpleType>
    </xsd:element>
    <xsd:element name="DynamicPublishingContent5" ma:index="46" nillable="true" ma:displayName="Dynamisk sideindhold (6)" ma:hidden="true" ma:internalName="DynamicPublishingContent5">
      <xsd:simpleType>
        <xsd:restriction base="dms:Unknown"/>
      </xsd:simpleType>
    </xsd:element>
    <xsd:element name="DynamicPublishingContent6" ma:index="59" nillable="true" ma:displayName="Dynamisk sideindhold (7)" ma:hidden="true" ma:internalName="DynamicPublishingContent6">
      <xsd:simpleType>
        <xsd:restriction base="dms:Unknown"/>
      </xsd:simpleType>
    </xsd:element>
    <xsd:element name="DynamicPublishingContent7" ma:index="60" nillable="true" ma:displayName="Dynamisk sideindhold (8)" ma:hidden="true" ma:internalName="DynamicPublishingContent7">
      <xsd:simpleType>
        <xsd:restriction base="dms:Unknown"/>
      </xsd:simpleType>
    </xsd:element>
    <xsd:element name="DynamicPublishingContent8" ma:index="61" nillable="true" ma:displayName="Dynamisk sideindhold (9)" ma:hidden="true" ma:internalName="DynamicPublishingContent8">
      <xsd:simpleType>
        <xsd:restriction base="dms:Unknown"/>
      </xsd:simpleType>
    </xsd:element>
    <xsd:element name="DynamicPublishingContent9" ma:index="62" nillable="true" ma:displayName="Dynamisk sideindhold (10)" ma:hidden="true" ma:internalName="DynamicPublishingContent9">
      <xsd:simpleType>
        <xsd:restriction base="dms:Unknown"/>
      </xsd:simpleType>
    </xsd:element>
    <xsd:element name="DynamicPublishingContent10" ma:index="63" nillable="true" ma:displayName="Dynamisk sideindhold (11)" ma:hidden="true" ma:internalName="DynamicPublishingContent10">
      <xsd:simpleType>
        <xsd:restriction base="dms:Unknown"/>
      </xsd:simpleType>
    </xsd:element>
    <xsd:element name="DynamicPublishingContent11" ma:index="64" nillable="true" ma:displayName="Dynamisk sideindhold (12)" ma:hidden="true" ma:internalName="DynamicPublishingContent11">
      <xsd:simpleType>
        <xsd:restriction base="dms:Unknown"/>
      </xsd:simpleType>
    </xsd:element>
    <xsd:element name="DynamicPublishingContent12" ma:index="65" nillable="true" ma:displayName="Dynamisk sideindhold (13)" ma:hidden="true" ma:internalName="DynamicPublishingContent12">
      <xsd:simpleType>
        <xsd:restriction base="dms:Unknown"/>
      </xsd:simpleType>
    </xsd:element>
    <xsd:element name="DynamicPublishingContent13" ma:index="66" nillable="true" ma:displayName="Dynamisk sideindhold (14)" ma:hidden="true" ma:internalName="DynamicPublishingContent13">
      <xsd:simpleType>
        <xsd:restriction base="dms:Unknown"/>
      </xsd:simpleType>
    </xsd:element>
    <xsd:element name="DynamicPublishingContent14" ma:index="67" nillable="true" ma:displayName="Dynamisk sideindhold (15)" ma:hidden="true" ma:internalName="DynamicPublishingContent14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84f8e4-fb23-41f2-abf2-894c09132e17" elementFormDefault="qualified">
    <xsd:import namespace="http://schemas.microsoft.com/office/2006/documentManagement/types"/>
    <xsd:import namespace="http://schemas.microsoft.com/office/infopath/2007/PartnerControls"/>
    <xsd:element name="Ansvarligafdeling" ma:index="27" nillable="true" ma:displayName="Ansvarlig afdeling" ma:list="{2b5a13a3-256c-433f-bc8b-bde4d05df095}" ma:internalName="Ansvarligafdeling" ma:showField="Title" ma:web="{303eeafb-7dff-46db-9396-e9c651f530ea}">
      <xsd:simpleType>
        <xsd:restriction base="dms:Lookup"/>
      </xsd:simpleType>
    </xsd:element>
    <xsd:element name="Rettighedsgruppe" ma:index="29" ma:displayName="Rettighedsgruppe" ma:default="2;#Basis" ma:list="{cd861654-9942-42cc-b4e8-22e2eb33fafe}" ma:internalName="Rettighedsgruppe" ma:readOnly="false" ma:showField="Title" ma:web="{303eeafb-7dff-46db-9396-e9c651f530ea}">
      <xsd:simpleType>
        <xsd:restriction base="dms:Lookup"/>
      </xsd:simpleType>
    </xsd:element>
    <xsd:element name="Afsender" ma:index="36" nillable="true" ma:displayName="Afsender" ma:default="2;#Landscentret" ma:list="{b497b606-9a6f-4593-a3de-acb9bcbea154}" ma:internalName="Afsender" ma:showField="LinkTitleNoMenu" ma:web="{303eeafb-7dff-46db-9396-e9c651f530ea}">
      <xsd:simpleType>
        <xsd:restriction base="dms:Lookup"/>
      </xsd:simpleType>
    </xsd:element>
    <xsd:element name="Arkiveringsdato" ma:index="37" ma:displayName="Arkiveringsdato" ma:format="DateOnly" ma:internalName="Arkiveringsdato">
      <xsd:simpleType>
        <xsd:restriction base="dms:DateTime"/>
      </xsd:simpleType>
    </xsd:element>
    <xsd:element name="Ingen_x0020_besked_x0020_ved_x0020_arkivering" ma:index="38" nillable="true" ma:displayName="Ingen besked ved arkivering" ma:default="0" ma:description="Klik her, for ikke at modtage en besked, når dokumentet når sin udløbsdato" ma:internalName="Ingen_x0020_besked_x0020_ved_x0020_arkivering">
      <xsd:simpleType>
        <xsd:restriction base="dms:Boolean"/>
      </xsd:simpleType>
    </xsd:element>
    <xsd:element name="HideInRollups" ma:index="39" nillable="true" ma:displayName="Skjul i artikellister" ma:default="0" ma:description="Klik her for at skjule siden i artikellister" ma:internalName="HideInRollups">
      <xsd:simpleType>
        <xsd:restriction base="dms:Boolean"/>
      </xsd:simpleType>
    </xsd:element>
    <xsd:element name="IsHiddenFromRollup" ma:index="40" nillable="true" ma:displayName="Skjult i artikellister (system)" ma:decimals="0" ma:default="0" ma:description="Understøtter infrastrukturen" ma:internalName="IsHiddenFromRollup">
      <xsd:simpleType>
        <xsd:restriction base="dms:Number"/>
      </xsd:simpleType>
    </xsd:element>
    <xsd:element name="EnclosureFor" ma:index="48" nillable="true" ma:displayName="Bilag til" ma:description="Peger på bilagets moderdokument" ma:internalName="EnclosureFor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GammelURL" ma:index="49" nillable="true" ma:displayName="Gammel URL" ma:description="Tidligere placering på landbrugsinfo" ma:internalName="GammelURL">
      <xsd:simpleType>
        <xsd:restriction base="dms:Text">
          <xsd:maxLength value="255"/>
        </xsd:restriction>
      </xsd:simpleType>
    </xsd:element>
    <xsd:element name="NetSkabelonValue" ma:index="50" nillable="true" ma:displayName="NetSkabelon værdier" ma:internalName="NetSkabelonValue">
      <xsd:simpleType>
        <xsd:restriction base="dms:Text">
          <xsd:maxLength value="255"/>
        </xsd:restriction>
      </xsd:simpleType>
    </xsd:element>
    <xsd:element name="Projekter" ma:index="51" nillable="true" ma:displayName="Projekter" ma:list="{ecf07d35-95fb-4bda-ad72-e46544058ec2}" ma:internalName="Projekter" ma:showField="LinkTitleNoMenu" ma:web="{303eeafb-7dff-46db-9396-e9c651f530ea}">
      <xsd:simpleType>
        <xsd:restriction base="dms:Unknown"/>
      </xsd:simpleType>
    </xsd:element>
    <xsd:element name="WebInfoSubjects" ma:index="52" nillable="true" ma:displayName="Emneord" ma:description="Knyt emneord til din artikel. Benyttes primært til nyhedsbreve." ma:list="{c1fcffa3-db61-496d-89f0-dea25d970c75}" ma:internalName="WebInfoSubjects" ma:showField="LinkTitleNoMenu" ma:web="{303eeafb-7dff-46db-9396-e9c651f530ea}">
      <xsd:simpleType>
        <xsd:restriction base="dms:Unknown"/>
      </xsd:simpleType>
    </xsd:element>
    <xsd:element name="HitCount" ma:index="53" nillable="true" ma:displayName="HitCount (system)" ma:decimals="0" ma:default="0" ma:description="Antal gange et dokument er set af en bruger" ma:internalName="HitCount" ma:readOnly="false">
      <xsd:simpleType>
        <xsd:restriction base="dms:Number"/>
      </xsd:simpleType>
    </xsd:element>
    <xsd:element name="PermalinkID" ma:index="54" nillable="true" ma:displayName="Permalink ID" ma:description="Unik ID for artiklen som kan benyttes til permalink" ma:hidden="true" ma:internalName="PermalinkID" ma:readOnly="false">
      <xsd:simpleType>
        <xsd:restriction base="dms:Text">
          <xsd:maxLength value="255"/>
        </xsd:restriction>
      </xsd:simpleType>
    </xsd:element>
    <xsd:element name="WebInfoMultiSelect" ma:index="55" nillable="true" ma:displayName="Tilvalg" ma:description="Mulighed for et antal tilvalg gemt i et samlet felt." ma:internalName="WebInfoMultiSelect">
      <xsd:simpleType>
        <xsd:restriction base="dms:Unknown"/>
      </xsd:simpleType>
    </xsd:element>
    <xsd:element name="TaksonomiTaxHTField0" ma:index="68" nillable="true" ma:taxonomy="true" ma:internalName="TaksonomiTaxHTField0" ma:taxonomyFieldName="Taksonomi" ma:displayName="Taksonomi" ma:fieldId="{6e43b4ee-656e-4e6d-875c-6c0fe73b7faf}" ma:taxonomyMulti="true" ma:sspId="2476898c-5e7e-458a-8d26-e528e2e6d5ce" ma:termSetId="65f14c63-6b42-47e9-9739-973b2f9a435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evillingsgivere" ma:index="72" nillable="true" ma:displayName="Bevillingsgivere" ma:list="9ccd692b-b01f-4300-9d4e-b4fb85c2c995" ma:internalName="Bevillingsgivere" ma:showField="LinkTitleNoMenu" ma:web="303eeafb-7dff-46db-9396-e9c651f530ea">
      <xsd:simpleType>
        <xsd:restriction base="dms:Unknown"/>
      </xsd:simpleType>
    </xsd:element>
    <xsd:element name="FinanceYear" ma:index="73" nillable="true" ma:displayName="Bevillingsår" ma:decimals="0" ma:internalName="FinanceYear">
      <xsd:simpleType>
        <xsd:restriction base="dms:Number"/>
      </xsd:simpleType>
    </xsd:element>
    <xsd:element name="WebInfoLawCodes" ma:index="74" nillable="true" ma:displayName="Lovkoder" ma:description="Knyt lovkoder til din artikel." ma:list="{908f6eb6-a66b-478a-a99e-d2541dc092be}" ma:internalName="WebInfoLawCodes" ma:showField="LinkTitleNoMenu" ma:web="{303eeafb-7dff-46db-9396-e9c651f530ea}">
      <xsd:simpleType>
        <xsd:restriction base="dms:Unknown"/>
      </xsd:simpleType>
    </xsd:element>
    <xsd:element name="Afrapportering" ma:index="75" nillable="true" ma:displayName="Afrapportering" ma:list="{126d356a-4f5c-4bbb-91a6-e07af1934e19}" ma:internalName="Afrapportering" ma:showField="LinkTitleNoMenu" ma:web="{303eeafb-7dff-46db-9396-e9c651f530ea}">
      <xsd:simpleType>
        <xsd:restriction base="dms:Unknown"/>
      </xsd:simpleType>
    </xsd:element>
    <xsd:element name="ProjectID" ma:index="79" nillable="true" ma:displayName="ProjectID (system)" ma:internalName="Project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a14257-579e-4a1f-bbbb-3c8dd7393476" elementFormDefault="qualified">
    <xsd:import namespace="http://schemas.microsoft.com/office/2006/documentManagement/types"/>
    <xsd:import namespace="http://schemas.microsoft.com/office/infopath/2007/PartnerControls"/>
    <xsd:element name="Forfattere" ma:index="28" nillable="true" ma:displayName="Forfattere" ma:list="UserInfo" ma:SharePointGroup="0" ma:internalName="Forfattere" ma:showField="Titl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istekode" ma:index="30" nillable="true" ma:displayName="Listekode" ma:internalName="Listekode">
      <xsd:simpleType>
        <xsd:restriction base="dms:Text">
          <xsd:maxLength value="255"/>
        </xsd:restriction>
      </xsd:simpleType>
    </xsd:element>
    <xsd:element name="Nummer" ma:index="31" nillable="true" ma:displayName="Nummer" ma:internalName="Nummer">
      <xsd:simpleType>
        <xsd:restriction base="dms:Text">
          <xsd:maxLength value="255"/>
        </xsd:restriction>
      </xsd:simpleType>
    </xsd:element>
    <xsd:element name="Noegleord" ma:index="32" nillable="true" ma:displayName="Nøgleord" ma:internalName="Noegleord">
      <xsd:simpleType>
        <xsd:restriction base="dms:Text">
          <xsd:maxLength value="255"/>
        </xsd:restriction>
      </xsd:simpleType>
    </xsd:element>
    <xsd:element name="Informationsserie" ma:index="33" nillable="true" ma:displayName="Historisk informationsserie" ma:internalName="Informationsserie">
      <xsd:simpleType>
        <xsd:restriction base="dms:Text">
          <xsd:maxLength value="255"/>
        </xsd:restriction>
      </xsd:simpleType>
    </xsd:element>
    <xsd:element name="Bekraeftelsesdato" ma:index="34" nillable="true" ma:displayName="Bekræftelsesdato" ma:format="DateTime" ma:internalName="Bekraeftelsesdato">
      <xsd:simpleType>
        <xsd:restriction base="dms:DateTime"/>
      </xsd:simpleType>
    </xsd:element>
    <xsd:element name="Revisionsdato" ma:index="35" nillable="true" ma:displayName="Revisionsdato" ma:format="DateTime" ma:internalName="Revisionsdato">
      <xsd:simpleType>
        <xsd:restriction base="dms:DateTime"/>
      </xsd:simpleType>
    </xsd:element>
    <xsd:element name="Sorteringsorden" ma:index="47" nillable="true" ma:displayName="Sorteringsorden" ma:decimals="0" ma:internalName="Sorteringsorden">
      <xsd:simpleType>
        <xsd:restriction base="dms:Number"/>
      </xsd:simpleType>
    </xsd:element>
    <xsd:element name="Kontaktpersoner" ma:index="76" nillable="true" ma:displayName="Kontaktpersoner" ma:list="UserInfo" ma:SharePointGroup="0" ma:internalName="Kontaktpersoner" ma:showField="Titl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kribenter" ma:index="77" nillable="true" ma:displayName="Skribenter" ma:list="UserInfo" ma:SharePointGroup="0" ma:internalName="Skribenter" ma:showField="Titl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3eeafb-7dff-46db-9396-e9c651f530ea" elementFormDefault="qualified">
    <xsd:import namespace="http://schemas.microsoft.com/office/2006/documentManagement/types"/>
    <xsd:import namespace="http://schemas.microsoft.com/office/infopath/2007/PartnerControls"/>
    <xsd:element name="_dlc_DocId" ma:index="56" nillable="true" ma:displayName="Værdi for dokument-id" ma:description="Værdien af det dokument-id, der er tildelt dette element." ma:internalName="_dlc_DocId" ma:readOnly="true">
      <xsd:simpleType>
        <xsd:restriction base="dms:Text"/>
      </xsd:simpleType>
    </xsd:element>
    <xsd:element name="_dlc_DocIdUrl" ma:index="57" nillable="true" ma:displayName="Dokument-id" ma:description="Permanent link til dette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5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69" nillable="true" ma:displayName="Taxonomy Catch All Column" ma:description="" ma:hidden="true" ma:list="{00a11604-cdb1-438d-8b4c-a208f6918db7}" ma:internalName="TaxCatchAll" ma:showField="CatchAllData" ma:web="303eeafb-7dff-46db-9396-e9c651f530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70" nillable="true" ma:displayName="Taxonomy Catch All Column1" ma:description="" ma:hidden="true" ma:list="{00a11604-cdb1-438d-8b4c-a208f6918db7}" ma:internalName="TaxCatchAllLabel" ma:readOnly="true" ma:showField="CatchAllDataLabel" ma:web="303eeafb-7dff-46db-9396-e9c651f530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Set Item Permission, based on rettighedsgruppe</Name>
    <Synchronization>Asynchronous</Synchronization>
    <Type>10001</Type>
    <SequenceNumber>1010</SequenceNumber>
    <Assembly>DAAS.WebInfo.Common, Version=1.0.0.0, Culture=neutral, PublicKeyToken=f192aeb827ef4bcc</Assembly>
    <Class>DAAS.WebInfo.Common.EventReceivers.RightsGroupItemEventReceiver</Class>
    <Data/>
    <Filter/>
  </Receiver>
  <Receiver>
    <Name>Set Item Permission, based on rettighedsgruppe</Name>
    <Synchronization>Asynchronous</Synchronization>
    <Type>10002</Type>
    <SequenceNumber>1010</SequenceNumber>
    <Assembly>DAAS.WebInfo.Common, Version=1.0.0.0, Culture=neutral, PublicKeyToken=f192aeb827ef4bcc</Assembly>
    <Class>DAAS.WebInfo.Common.EventReceivers.RightsGroupItemEventReceiver</Class>
    <Data/>
    <Filter/>
  </Receiver>
  <Receiver>
    <Name>WebInfo Content Page Event</Name>
    <Synchronization>Synchronous</Synchronization>
    <Type>1</Type>
    <SequenceNumber>1030</SequenceNumber>
    <Assembly>DAAS.WebInfo.Common, Version=1.0.0.0, Culture=neutral, PublicKeyToken=f192aeb827ef4bcc</Assembly>
    <Class>DAAS.WebInfo.Common.EventReceivers.WebInfoContentPageEventReceiver</Class>
    <Data/>
    <Filter/>
  </Receiver>
  <Receiver>
    <Name>WebInfo Content Page Event</Name>
    <Synchronization>Synchronous</Synchronization>
    <Type>2</Type>
    <SequenceNumber>1030</SequenceNumber>
    <Assembly>DAAS.WebInfo.Common, Version=1.0.0.0, Culture=neutral, PublicKeyToken=f192aeb827ef4bcc</Assembly>
    <Class>DAAS.WebInfo.Common.EventReceivers.WebInfoContentPageEventReceiver</Class>
    <Data/>
    <Filter/>
  </Receiver>
  <Receiver>
    <Name>WebInfo Content Page Event</Name>
    <Synchronization>Asynchronous</Synchronization>
    <Type>10002</Type>
    <SequenceNumber>1030</SequenceNumber>
    <Assembly>DAAS.WebInfo.Common, Version=1.0.0.0, Culture=neutral, PublicKeyToken=f192aeb827ef4bcc</Assembly>
    <Class>DAAS.WebInfo.Common.EventReceivers.WebInfoContentPageEventReceiver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kiveringsdato xmlns="2784f8e4-fb23-41f2-abf2-894c09132e17">2099-12-31T23:00:00+00:00</Arkiveringsdato>
    <HitCount xmlns="2784f8e4-fb23-41f2-abf2-894c09132e17">0</HitCount>
    <DynamicPublishingContent11 xmlns="http://schemas.microsoft.com/sharepoint/v3" xsi:nil="true"/>
    <DynamicPublishingContent14 xmlns="http://schemas.microsoft.com/sharepoint/v3" xsi:nil="true"/>
    <Projekter xmlns="2784f8e4-fb23-41f2-abf2-894c09132e17" xsi:nil="true"/>
    <TaksonomiTaxHTField0 xmlns="2784f8e4-fb23-41f2-abf2-894c09132e17">
      <Terms xmlns="http://schemas.microsoft.com/office/infopath/2007/PartnerControls"/>
    </TaksonomiTaxHTField0>
    <FinanceYear xmlns="2784f8e4-fb23-41f2-abf2-894c09132e17" xsi:nil="true"/>
    <PublishingRollupImage xmlns="http://schemas.microsoft.com/sharepoint/v3" xsi:nil="true"/>
    <GammelURL xmlns="2784f8e4-fb23-41f2-abf2-894c09132e17" xsi:nil="true"/>
    <Ansvarligafdeling xmlns="2784f8e4-fb23-41f2-abf2-894c09132e17">38</Ansvarligafdeling>
    <Rettighedsgruppe xmlns="2784f8e4-fb23-41f2-abf2-894c09132e17">1</Rettighedsgruppe>
    <Revisionsdato xmlns="5aa14257-579e-4a1f-bbbb-3c8dd7393476">2017-12-19T13:50:00+00:00</Revisionsdato>
    <DynamicPublishingContent5 xmlns="http://schemas.microsoft.com/sharepoint/v3" xsi:nil="true"/>
    <DynamicPublishingContent12 xmlns="http://schemas.microsoft.com/sharepoint/v3" xsi:nil="true"/>
    <PublishingContactEmail xmlns="http://schemas.microsoft.com/sharepoint/v3" xsi:nil="true"/>
    <HeaderStyleDefinitions xmlns="http://schemas.microsoft.com/sharepoint/v3" xsi:nil="true"/>
    <DynamicPublishingContent4 xmlns="http://schemas.microsoft.com/sharepoint/v3" xsi:nil="true"/>
    <Afrapportering xmlns="2784f8e4-fb23-41f2-abf2-894c09132e17">261;#Nye og alternative samarbejds- og finansieringsformer i landbruget</Afrapportering>
    <Skribenter xmlns="5aa14257-579e-4a1f-bbbb-3c8dd7393476">
      <UserInfo>
        <DisplayName/>
        <AccountId xsi:nil="true"/>
        <AccountType/>
      </UserInfo>
    </Skribenter>
    <PublishingVariationRelationshipLinkFieldID xmlns="http://schemas.microsoft.com/sharepoint/v3">
      <Url xsi:nil="true"/>
      <Description xsi:nil="true"/>
    </PublishingVariationRelationshipLinkFieldID>
    <PublishingPageContent xmlns="http://schemas.microsoft.com/sharepoint/v3" xsi:nil="true"/>
    <WebInfoSubjects xmlns="2784f8e4-fb23-41f2-abf2-894c09132e17" xsi:nil="true"/>
    <DynamicPublishingContent7 xmlns="http://schemas.microsoft.com/sharepoint/v3" xsi:nil="true"/>
    <DynamicPublishingContent6 xmlns="http://schemas.microsoft.com/sharepoint/v3" xsi:nil="true"/>
    <ProjectID xmlns="2784f8e4-fb23-41f2-abf2-894c09132e17">X261X</ProjectID>
    <Bekraeftelsesdato xmlns="5aa14257-579e-4a1f-bbbb-3c8dd7393476">2017-12-19T13:50:00+00:00</Bekraeftelsesdato>
    <Afsender xmlns="2784f8e4-fb23-41f2-abf2-894c09132e17">2</Afsender>
    <DynamicPublishingContent1 xmlns="http://schemas.microsoft.com/sharepoint/v3" xsi:nil="true"/>
    <NetSkabelonValue xmlns="2784f8e4-fb23-41f2-abf2-894c09132e17" xsi:nil="true"/>
    <PermalinkID xmlns="2784f8e4-fb23-41f2-abf2-894c09132e17">63e959b2-dd09-4c41-a421-ac4a890dbc8a</PermalinkID>
    <DynamicPublishingContent13 xmlns="http://schemas.microsoft.com/sharepoint/v3" xsi:nil="true"/>
    <WebInfoLawCodes xmlns="2784f8e4-fb23-41f2-abf2-894c09132e17" xsi:nil="true"/>
    <PublishingVariationGroupID xmlns="http://schemas.microsoft.com/sharepoint/v3" xsi:nil="true"/>
    <ArticleStartDate xmlns="http://schemas.microsoft.com/sharepoint/v3">2017-12-19T13:52:19+00:00</ArticleStartDate>
    <Listekode xmlns="5aa14257-579e-4a1f-bbbb-3c8dd7393476" xsi:nil="true"/>
    <DynamicPublishingContent0 xmlns="http://schemas.microsoft.com/sharepoint/v3" xsi:nil="true"/>
    <ArticleByLine xmlns="http://schemas.microsoft.com/sharepoint/v3" xsi:nil="true"/>
    <PublishingImageCaption xmlns="http://schemas.microsoft.com/sharepoint/v3" xsi:nil="true"/>
    <Forfattere xmlns="5aa14257-579e-4a1f-bbbb-3c8dd7393476">
      <UserInfo>
        <DisplayName>i:0e.t|dlbr idp|001rjen@prod.dli</DisplayName>
        <AccountId>52290</AccountId>
        <AccountType/>
      </UserInfo>
      <UserInfo>
        <DisplayName>i:0e.t|dlbr idp|001kkj@prod.dli</DisplayName>
        <AccountId>35953</AccountId>
        <AccountType/>
      </UserInfo>
    </Forfattere>
    <DynamicPublishingContent3 xmlns="http://schemas.microsoft.com/sharepoint/v3" xsi:nil="true"/>
    <Sorteringsorden xmlns="5aa14257-579e-4a1f-bbbb-3c8dd7393476" xsi:nil="true"/>
    <Audience xmlns="http://schemas.microsoft.com/sharepoint/v3" xsi:nil="true"/>
    <PublishingPageImage xmlns="http://schemas.microsoft.com/sharepoint/v3" xsi:nil="true"/>
    <IsHiddenFromRollup xmlns="2784f8e4-fb23-41f2-abf2-894c09132e17">0</IsHiddenFromRollup>
    <DynamicPublishingContent2 xmlns="http://schemas.microsoft.com/sharepoint/v3" xsi:nil="true"/>
    <EnclosureFor xmlns="2784f8e4-fb23-41f2-abf2-894c09132e17">
      <Url xsi:nil="true"/>
      <Description xsi:nil="true"/>
    </EnclosureFor>
    <SummaryLinks xmlns="http://schemas.microsoft.com/sharepoint/v3">&lt;div title="_schemaversion" id="_3"&gt;
  &lt;div title="_view"&gt;
    &lt;span title="_columns"&gt;1&lt;/span&gt;
    &lt;span title="_linkstyle"&gt;&lt;/span&gt;
    &lt;span title="_groupstyle"&gt;&lt;/span&gt;
  &lt;/div&gt;
&lt;/div&gt;</SummaryLinks>
    <HideInRollups xmlns="2784f8e4-fb23-41f2-abf2-894c09132e17">false</HideInRollups>
    <PublishingExpirationDate xmlns="http://schemas.microsoft.com/sharepoint/v3" xsi:nil="true"/>
    <PublishingContactPicture xmlns="http://schemas.microsoft.com/sharepoint/v3">
      <Url xsi:nil="true"/>
      <Description xsi:nil="true"/>
    </PublishingContactPicture>
    <Informationsserie xmlns="5aa14257-579e-4a1f-bbbb-3c8dd7393476" xsi:nil="true"/>
    <PublishingStartDate xmlns="http://schemas.microsoft.com/sharepoint/v3" xsi:nil="true"/>
    <Kontaktpersoner xmlns="5aa14257-579e-4a1f-bbbb-3c8dd7393476">
      <UserInfo>
        <DisplayName/>
        <AccountId xsi:nil="true"/>
        <AccountType/>
      </UserInfo>
    </Kontaktpersoner>
    <Ingen_x0020_besked_x0020_ved_x0020_arkivering xmlns="2784f8e4-fb23-41f2-abf2-894c09132e17">false</Ingen_x0020_besked_x0020_ved_x0020_arkivering>
    <WebInfoMultiSelect xmlns="2784f8e4-fb23-41f2-abf2-894c09132e17" xsi:nil="true"/>
    <DynamicPublishingContent9 xmlns="http://schemas.microsoft.com/sharepoint/v3" xsi:nil="true"/>
    <DynamicPublishingContent10 xmlns="http://schemas.microsoft.com/sharepoint/v3" xsi:nil="true"/>
    <Bevillingsgivere xmlns="2784f8e4-fb23-41f2-abf2-894c09132e17" xsi:nil="true"/>
    <PublishingContact xmlns="http://schemas.microsoft.com/sharepoint/v3">
      <UserInfo>
        <DisplayName/>
        <AccountId xsi:nil="true"/>
        <AccountType/>
      </UserInfo>
    </PublishingContact>
    <PublishingContactName xmlns="http://schemas.microsoft.com/sharepoint/v3" xsi:nil="true"/>
    <Noegleord xmlns="5aa14257-579e-4a1f-bbbb-3c8dd7393476" xsi:nil="true"/>
    <DynamicPublishingContent8 xmlns="http://schemas.microsoft.com/sharepoint/v3" xsi:nil="true"/>
    <TaxCatchAll xmlns="303eeafb-7dff-46db-9396-e9c651f530ea"/>
    <Comments xmlns="http://schemas.microsoft.com/sharepoint/v3" xsi:nil="true"/>
    <Nummer xmlns="5aa14257-579e-4a1f-bbbb-3c8dd7393476" xsi:nil="true"/>
    <_dlc_DocId xmlns="303eeafb-7dff-46db-9396-e9c651f530ea">LBINFO-1975929456-391</_dlc_DocId>
    <_dlc_DocIdUrl xmlns="303eeafb-7dff-46db-9396-e9c651f530ea">
      <Url>https://www.landbrugsinfo.dk/Afrapportering/innovation/2017/_layouts/DocIdRedir.aspx?ID=LBINFO-1975929456-391</Url>
      <Description>LBINFO-1975929456-391</Description>
    </_dlc_DocIdUrl>
  </documentManagement>
</p:properties>
</file>

<file path=customXml/itemProps1.xml><?xml version="1.0" encoding="utf-8"?>
<ds:datastoreItem xmlns:ds="http://schemas.openxmlformats.org/officeDocument/2006/customXml" ds:itemID="{462FD5B9-C8BD-4CCB-8364-7029EEADF8CC}"/>
</file>

<file path=customXml/itemProps2.xml><?xml version="1.0" encoding="utf-8"?>
<ds:datastoreItem xmlns:ds="http://schemas.openxmlformats.org/officeDocument/2006/customXml" ds:itemID="{F369F734-4D5A-4114-A3BF-6F421D26B86C}"/>
</file>

<file path=customXml/itemProps3.xml><?xml version="1.0" encoding="utf-8"?>
<ds:datastoreItem xmlns:ds="http://schemas.openxmlformats.org/officeDocument/2006/customXml" ds:itemID="{B6B66C1D-27FD-4206-AC84-7CE30013B379}"/>
</file>

<file path=customXml/itemProps4.xml><?xml version="1.0" encoding="utf-8"?>
<ds:datastoreItem xmlns:ds="http://schemas.openxmlformats.org/officeDocument/2006/customXml" ds:itemID="{DE0EBD3F-A931-4539-BCC9-18CB91C057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Værdiansættelse</vt:lpstr>
      <vt:lpstr>DCF</vt:lpstr>
      <vt:lpstr>DCF!Udskriftsområde</vt:lpstr>
    </vt:vector>
  </TitlesOfParts>
  <Company>Landbrug &amp; Fødevarer - LC Finans og Formue ApS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Værktøj til Due Diligence</dc:title>
  <dc:creator>Kenneth Kjeldgaard</dc:creator>
  <cp:lastModifiedBy>Anja Kruse Christensen</cp:lastModifiedBy>
  <cp:lastPrinted>2017-12-13T11:05:44Z</cp:lastPrinted>
  <dcterms:created xsi:type="dcterms:W3CDTF">2017-12-13T09:38:43Z</dcterms:created>
  <dcterms:modified xsi:type="dcterms:W3CDTF">2017-12-19T13:25:26Z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0x010100C568DB52D9D0A14D9B2FDCC96666E9F2007948130EC3DB064584E219954237AF3900242457EFB8B24247815D688C526CD44D00C26A9DBCB02B5C4DA1F017B836C045C00060750ADE2E6249BABB5C6118FC133DE800AF2E6DC7107240CAAE62CB7A7C0C31000029CB4AD450138A428D24D972EFB8D65D</vt:lpwstr>
  </property>
  <property fmtid="{D5CDD505-2E9C-101B-9397-08002B2CF9AE}" pid="3" name="_dlc_DocIdItemGuid">
    <vt:lpwstr>8096dd39-4387-4751-96d1-1b5f24521410</vt:lpwstr>
  </property>
  <property fmtid="{D5CDD505-2E9C-101B-9397-08002B2CF9AE}" pid="4" name="Taksonomi">
    <vt:lpwstr/>
  </property>
</Properties>
</file>