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120" windowHeight="9045" activeTab="0"/>
  </bookViews>
  <sheets>
    <sheet name="Ark1" sheetId="1" r:id="rId1"/>
    <sheet name="Ark2" sheetId="2" r:id="rId2"/>
    <sheet name="Ark3" sheetId="3" r:id="rId3"/>
  </sheets>
  <definedNames>
    <definedName name="_xlnm.Print_Area" localSheetId="0">'Ark1'!$A$1:$L$61</definedName>
  </definedNames>
  <calcPr fullCalcOnLoad="1"/>
</workbook>
</file>

<file path=xl/comments1.xml><?xml version="1.0" encoding="utf-8"?>
<comments xmlns="http://schemas.openxmlformats.org/spreadsheetml/2006/main">
  <authors>
    <author>Thorkildb B?low Nissen</author>
    <author>sybille Kyed</author>
  </authors>
  <commentList>
    <comment ref="F7" authorId="0">
      <text>
        <r>
          <rPr>
            <sz val="10"/>
            <rFont val="Tahoma"/>
            <family val="0"/>
          </rPr>
          <t xml:space="preserve">Gennemsnitligt antal køer i udbindingsperioden, incl. Golde og kælvekvier som går sammen med køerne
</t>
        </r>
      </text>
    </comment>
    <comment ref="J7" authorId="0">
      <text>
        <r>
          <rPr>
            <sz val="10"/>
            <rFont val="Tahoma"/>
            <family val="0"/>
          </rPr>
          <t>Indsæt opnået kg EKM pr årsko fra sidste mælkeproduktionsopgørelse</t>
        </r>
      </text>
    </comment>
    <comment ref="F15" authorId="0">
      <text>
        <r>
          <rPr>
            <sz val="10"/>
            <rFont val="Tahoma"/>
            <family val="0"/>
          </rPr>
          <t>Planlagt dato for udbinding dag-måned-år. Kan overskrives med egen dato</t>
        </r>
      </text>
    </comment>
    <comment ref="I15" authorId="0">
      <text>
        <r>
          <rPr>
            <sz val="10"/>
            <rFont val="Tahoma"/>
            <family val="0"/>
          </rPr>
          <t>Planlagt dato for ind
binding dag-måned-år. Kan overskrives med egen dato</t>
        </r>
      </text>
    </comment>
    <comment ref="E28" authorId="0">
      <text>
        <r>
          <rPr>
            <sz val="10"/>
            <rFont val="Tahoma"/>
            <family val="0"/>
          </rPr>
          <t>Indtast antal  sædskiftehektar, som køerne afgræsser i perioden fra udbinding til 10 juni (efter første slæt)</t>
        </r>
      </text>
    </comment>
    <comment ref="E29" authorId="0">
      <text>
        <r>
          <rPr>
            <sz val="10"/>
            <rFont val="Tahoma"/>
            <family val="0"/>
          </rPr>
          <t>Indtast antal  sædskiftehektar, som køerne afgræsser i perioden fra 10 juni til 1 august</t>
        </r>
      </text>
    </comment>
    <comment ref="E30" authorId="0">
      <text>
        <r>
          <rPr>
            <sz val="10"/>
            <rFont val="Tahoma"/>
            <family val="0"/>
          </rPr>
          <t>Indtast antal  sædskiftehektar, som køerne afgræsser i perioden fra 1 august til 1 september</t>
        </r>
      </text>
    </comment>
    <comment ref="E31" authorId="0">
      <text>
        <r>
          <rPr>
            <sz val="10"/>
            <rFont val="Tahoma"/>
            <family val="0"/>
          </rPr>
          <t xml:space="preserve">Indtast antal  sædskiftehektar, som køerne afgræsser i perioden fra 1 september til indbinding
</t>
        </r>
      </text>
    </comment>
    <comment ref="E34" authorId="0">
      <text>
        <r>
          <rPr>
            <sz val="10"/>
            <rFont val="Tahoma"/>
            <family val="0"/>
          </rPr>
          <t>Indtast antal hektar udlægsmarker som køerne afgræsser i perioden fra 10 juni til 1 august</t>
        </r>
      </text>
    </comment>
    <comment ref="E35" authorId="0">
      <text>
        <r>
          <rPr>
            <sz val="10"/>
            <rFont val="Tahoma"/>
            <family val="0"/>
          </rPr>
          <t>Indtast antal hektar udlægsmarker som køerne afgræsser i perioden fra 1 august til 1 september</t>
        </r>
      </text>
    </comment>
    <comment ref="E36" authorId="0">
      <text>
        <r>
          <rPr>
            <sz val="10"/>
            <rFont val="Tahoma"/>
            <family val="0"/>
          </rPr>
          <t xml:space="preserve">Indtast antal hektar udlægsmarker som køerne afgræsser i perioden fra 1 september til indbinding
</t>
        </r>
      </text>
    </comment>
    <comment ref="E39" authorId="0">
      <text>
        <r>
          <rPr>
            <sz val="10"/>
            <rFont val="Tahoma"/>
            <family val="0"/>
          </rPr>
          <t>Intast antal hektar vedvarende græsmerker som køerne afgræsser i perioden fra udbinding til 1 august</t>
        </r>
      </text>
    </comment>
    <comment ref="E40" authorId="0">
      <text>
        <r>
          <rPr>
            <sz val="10"/>
            <rFont val="Tahoma"/>
            <family val="0"/>
          </rPr>
          <t>Intast antal hektar vedvarende græsmerker som køerne afgræsser i perioden fra 1 august til indbinding</t>
        </r>
      </text>
    </comment>
    <comment ref="F23" authorId="0">
      <text>
        <r>
          <rPr>
            <sz val="10"/>
            <rFont val="Tahoma"/>
            <family val="0"/>
          </rPr>
          <t xml:space="preserve">Indtast antal kvier som græsser sammen med køerne (eksklusiv antal kælvekvier, som er angivet under celle e5
</t>
        </r>
      </text>
    </comment>
    <comment ref="G23" authorId="0">
      <text>
        <r>
          <rPr>
            <sz val="10"/>
            <rFont val="Tahoma"/>
            <family val="0"/>
          </rPr>
          <t>Indtast antal kvier som græsser sammen med køerne (eksklusiv antal kælvekvier, som er angivet under celle e5</t>
        </r>
      </text>
    </comment>
    <comment ref="H23" authorId="0">
      <text>
        <r>
          <rPr>
            <sz val="10"/>
            <rFont val="Tahoma"/>
            <family val="0"/>
          </rPr>
          <t>Indtast antal kvier som græsser sammen med køerne (eksklusiv antal kælvekvier, som er angivet under celle e5</t>
        </r>
      </text>
    </comment>
    <comment ref="I23" authorId="0">
      <text>
        <r>
          <rPr>
            <sz val="10"/>
            <rFont val="Tahoma"/>
            <family val="0"/>
          </rPr>
          <t>Indtast antal kvier som græsser sammen med køerne (eksklusiv antal kælvekvier, som er angivet under celle e5</t>
        </r>
      </text>
    </comment>
    <comment ref="F24" authorId="0">
      <text>
        <r>
          <rPr>
            <sz val="10"/>
            <rFont val="Tahoma"/>
            <family val="0"/>
          </rPr>
          <t>Indsæt gennemsnitligt foderniveau for de kvier, som græsser sammen med køerne</t>
        </r>
      </text>
    </comment>
    <comment ref="G24" authorId="0">
      <text>
        <r>
          <rPr>
            <sz val="10"/>
            <rFont val="Tahoma"/>
            <family val="2"/>
          </rPr>
          <t>Indsæt gennemsnitligt foderniveau for de kvier, som græsser sammen med køerne</t>
        </r>
      </text>
    </comment>
    <comment ref="H24" authorId="0">
      <text>
        <r>
          <rPr>
            <sz val="10"/>
            <rFont val="Tahoma"/>
            <family val="2"/>
          </rPr>
          <t>Indsæt gennemsnitligt foderniveau for de kvier, som græsser sammen med køerne</t>
        </r>
      </text>
    </comment>
    <comment ref="I24" authorId="0">
      <text>
        <r>
          <rPr>
            <sz val="10"/>
            <rFont val="Tahoma"/>
            <family val="2"/>
          </rPr>
          <t>Indsæt gennemsnitligt foderniveau for de kvier, som græsser sammen med køerne</t>
        </r>
      </text>
    </comment>
    <comment ref="L31" authorId="0">
      <text>
        <r>
          <rPr>
            <b/>
            <sz val="10"/>
            <rFont val="Tahoma"/>
            <family val="0"/>
          </rPr>
          <t>Thorkildb Bülow Nissen:</t>
        </r>
        <r>
          <rPr>
            <sz val="10"/>
            <rFont val="Tahoma"/>
            <family val="0"/>
          </rPr>
          <t xml:space="preserve">
Gennemsnitsudbytte/hadannes ud fra indtastninger i græsproduktionskurven</t>
        </r>
      </text>
    </comment>
    <comment ref="F28" authorId="0">
      <text>
        <r>
          <rPr>
            <sz val="10"/>
            <rFont val="Tahoma"/>
            <family val="0"/>
          </rPr>
          <t>Gnsn. fe/ha/dag i perioden.
Kan overskrives med egne tal.</t>
        </r>
      </text>
    </comment>
    <comment ref="G29" authorId="0">
      <text>
        <r>
          <rPr>
            <sz val="10"/>
            <rFont val="Tahoma"/>
            <family val="0"/>
          </rPr>
          <t>Gnsn. fe/ha/dag i perioden
Kan overskrives med egne tal.</t>
        </r>
      </text>
    </comment>
    <comment ref="H30" authorId="0">
      <text>
        <r>
          <rPr>
            <sz val="10"/>
            <rFont val="Tahoma"/>
            <family val="0"/>
          </rPr>
          <t>Gnsn. fe/ha/dag i perioden
Kan overskrives med egne tal.</t>
        </r>
      </text>
    </comment>
    <comment ref="I31" authorId="0">
      <text>
        <r>
          <rPr>
            <sz val="10"/>
            <rFont val="Tahoma"/>
            <family val="0"/>
          </rPr>
          <t>Gnsn. fe/ha/dag i perioden
Kan overskrives med egne tal.</t>
        </r>
      </text>
    </comment>
    <comment ref="L36" authorId="0">
      <text>
        <r>
          <rPr>
            <b/>
            <sz val="10"/>
            <rFont val="Tahoma"/>
            <family val="0"/>
          </rPr>
          <t>Thorkildb Bülow Nissen:</t>
        </r>
        <r>
          <rPr>
            <sz val="10"/>
            <rFont val="Tahoma"/>
            <family val="0"/>
          </rPr>
          <t xml:space="preserve">
Gennemsnitsudbytte/hadannes ud fra indtastninger i græsproduktionskurven</t>
        </r>
      </text>
    </comment>
    <comment ref="L40" authorId="0">
      <text>
        <r>
          <rPr>
            <b/>
            <sz val="10"/>
            <rFont val="Tahoma"/>
            <family val="0"/>
          </rPr>
          <t>Thorkildb Bülow Nissen:</t>
        </r>
        <r>
          <rPr>
            <sz val="10"/>
            <rFont val="Tahoma"/>
            <family val="0"/>
          </rPr>
          <t xml:space="preserve">
Gennemsnitsudbytte/hadannes ud fra indtastninger i græsproduktionskurven</t>
        </r>
      </text>
    </comment>
    <comment ref="G34" authorId="0">
      <text>
        <r>
          <rPr>
            <sz val="10"/>
            <rFont val="Tahoma"/>
            <family val="0"/>
          </rPr>
          <t>Gnsn. antal fe/ha/dag i perioden
Kan overskrives med egne tal.</t>
        </r>
      </text>
    </comment>
    <comment ref="I36" authorId="0">
      <text>
        <r>
          <rPr>
            <sz val="10"/>
            <rFont val="Tahoma"/>
            <family val="0"/>
          </rPr>
          <t>Gnsn. antal fe/ha/dag i perioden
Kan overskrives med egne tal.</t>
        </r>
      </text>
    </comment>
    <comment ref="F39" authorId="0">
      <text>
        <r>
          <rPr>
            <sz val="10"/>
            <rFont val="Tahoma"/>
            <family val="0"/>
          </rPr>
          <t>Gnsn. antal fe/ha/dag i perioden
Kan overskrives med egne tal.</t>
        </r>
      </text>
    </comment>
    <comment ref="H40" authorId="0">
      <text>
        <r>
          <rPr>
            <sz val="10"/>
            <rFont val="Tahoma"/>
            <family val="0"/>
          </rPr>
          <t>Gnsn. antal fe/ha/dag i perioden
Kan overskrives med egne tal.</t>
        </r>
      </text>
    </comment>
    <comment ref="H35" authorId="1">
      <text>
        <r>
          <rPr>
            <sz val="8"/>
            <rFont val="Tahoma"/>
            <family val="0"/>
          </rPr>
          <t>Gnsn. antal fe/ha/dag i perioden
Kan overskrives med egne tal.</t>
        </r>
      </text>
    </comment>
  </commentList>
</comments>
</file>

<file path=xl/sharedStrings.xml><?xml version="1.0" encoding="utf-8"?>
<sst xmlns="http://schemas.openxmlformats.org/spreadsheetml/2006/main" count="82" uniqueCount="59">
  <si>
    <t>Periode</t>
  </si>
  <si>
    <t>Fra</t>
  </si>
  <si>
    <t>Ialt</t>
  </si>
  <si>
    <t>Antal dage</t>
  </si>
  <si>
    <t>Væksthastighed, FE/ha daglig (udnyttet)</t>
  </si>
  <si>
    <t>FE/dag</t>
  </si>
  <si>
    <t>Foderniveau, fe</t>
  </si>
  <si>
    <t>Afgræsning køer</t>
  </si>
  <si>
    <t xml:space="preserve">Afgræsning køer </t>
  </si>
  <si>
    <t>Til</t>
  </si>
  <si>
    <t>Antal</t>
  </si>
  <si>
    <t>Ha vedvarende græs til afgræsning af køer</t>
  </si>
  <si>
    <t>Ha udlægsmarker til afgræsning af køer</t>
  </si>
  <si>
    <t>Ydelsesniveau</t>
  </si>
  <si>
    <t>EKM</t>
  </si>
  <si>
    <t>Areal/ko, ha</t>
  </si>
  <si>
    <t>Udbindingsdato:</t>
  </si>
  <si>
    <t>Indbindingsdato:</t>
  </si>
  <si>
    <t>udbytte/ha</t>
  </si>
  <si>
    <t>Afgræsningsplan</t>
  </si>
  <si>
    <t>1 og 2</t>
  </si>
  <si>
    <t>3 og 4</t>
  </si>
  <si>
    <t>Vandning</t>
  </si>
  <si>
    <t>Ja</t>
  </si>
  <si>
    <t>Nej</t>
  </si>
  <si>
    <t>Sæt X</t>
  </si>
  <si>
    <t>Race</t>
  </si>
  <si>
    <t>Jersy</t>
  </si>
  <si>
    <t xml:space="preserve">Stor </t>
  </si>
  <si>
    <t>Hælpe beregninger</t>
  </si>
  <si>
    <t>Græsproduktionskurver</t>
  </si>
  <si>
    <t>jb 1-7</t>
  </si>
  <si>
    <t>jb 2+4-7</t>
  </si>
  <si>
    <t>jb1+3</t>
  </si>
  <si>
    <t>jordbund</t>
  </si>
  <si>
    <t>Opdræt hos køerne</t>
  </si>
  <si>
    <t>Ha sædskiftegræs til afgræsning af køerne</t>
  </si>
  <si>
    <t>Antal køer (incl. Goldkøer)</t>
  </si>
  <si>
    <t>Tilskudsfoder</t>
  </si>
  <si>
    <t xml:space="preserve">   </t>
  </si>
  <si>
    <t xml:space="preserve"> </t>
  </si>
  <si>
    <t>Data til grafer</t>
  </si>
  <si>
    <t xml:space="preserve">  </t>
  </si>
  <si>
    <t>Jordbundstype</t>
  </si>
  <si>
    <t>1 og 3</t>
  </si>
  <si>
    <t>Øvrige</t>
  </si>
  <si>
    <t>sæt x</t>
  </si>
  <si>
    <t>Afgræsning,  % af tørstof</t>
  </si>
  <si>
    <t>Grovfoder, % af tørstof</t>
  </si>
  <si>
    <t>Fe græs/dyr/dag</t>
  </si>
  <si>
    <t>FE græs/dag</t>
  </si>
  <si>
    <t>Oplysninger indtastes i de gule felter</t>
  </si>
  <si>
    <t>vandning</t>
  </si>
  <si>
    <t>Dato</t>
  </si>
  <si>
    <t>Navn</t>
  </si>
  <si>
    <t>CHR</t>
  </si>
  <si>
    <t>Sommer fodring, FE/ko/dag</t>
  </si>
  <si>
    <t>Afgræsset græs</t>
  </si>
  <si>
    <t>Andet grovfoder</t>
  </si>
</sst>
</file>

<file path=xl/styles.xml><?xml version="1.0" encoding="utf-8"?>
<styleSheet xmlns="http://schemas.openxmlformats.org/spreadsheetml/2006/main">
  <numFmts count="10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"/>
    <numFmt numFmtId="165" formatCode="dd/mm/yy"/>
  </numFmts>
  <fonts count="38">
    <font>
      <sz val="10"/>
      <name val="Times New Roman"/>
      <family val="1"/>
    </font>
    <font>
      <sz val="10"/>
      <name val="Arial"/>
      <family val="0"/>
    </font>
    <font>
      <sz val="10"/>
      <name val="Century Schoolbook"/>
      <family val="1"/>
    </font>
    <font>
      <b/>
      <i/>
      <sz val="10"/>
      <name val="Century Schoolbook"/>
      <family val="1"/>
    </font>
    <font>
      <sz val="10"/>
      <name val="Tahoma"/>
      <family val="0"/>
    </font>
    <font>
      <b/>
      <sz val="10"/>
      <name val="Tahoma"/>
      <family val="0"/>
    </font>
    <font>
      <b/>
      <sz val="10"/>
      <name val="Arial"/>
      <family val="2"/>
    </font>
    <font>
      <sz val="8"/>
      <name val="Tahoma"/>
      <family val="0"/>
    </font>
    <font>
      <sz val="10"/>
      <name val="Times"/>
      <family val="1"/>
    </font>
    <font>
      <b/>
      <sz val="10"/>
      <name val="Times"/>
      <family val="1"/>
    </font>
    <font>
      <sz val="8"/>
      <name val="Times"/>
      <family val="1"/>
    </font>
    <font>
      <b/>
      <i/>
      <sz val="10"/>
      <name val="Times"/>
      <family val="1"/>
    </font>
    <font>
      <i/>
      <sz val="10"/>
      <name val="Times"/>
      <family val="1"/>
    </font>
    <font>
      <b/>
      <sz val="18"/>
      <name val="Times"/>
      <family val="1"/>
    </font>
    <font>
      <sz val="8"/>
      <name val="Arial"/>
      <family val="2"/>
    </font>
    <font>
      <sz val="10"/>
      <color indexed="12"/>
      <name val="Times New Roman"/>
      <family val="1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4.5"/>
      <name val="Bookman Old Style"/>
      <family val="0"/>
    </font>
    <font>
      <sz val="10"/>
      <color indexed="12"/>
      <name val="Times"/>
      <family val="1"/>
    </font>
    <font>
      <sz val="8"/>
      <color indexed="14"/>
      <name val="Times"/>
      <family val="1"/>
    </font>
    <font>
      <sz val="10"/>
      <color indexed="14"/>
      <name val="Times"/>
      <family val="1"/>
    </font>
    <font>
      <sz val="10"/>
      <color indexed="17"/>
      <name val="Times"/>
      <family val="1"/>
    </font>
    <font>
      <sz val="10"/>
      <color indexed="17"/>
      <name val="Times New Roman"/>
      <family val="1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Times"/>
      <family val="1"/>
    </font>
    <font>
      <b/>
      <sz val="10"/>
      <color indexed="9"/>
      <name val="Times"/>
      <family val="1"/>
    </font>
    <font>
      <sz val="10"/>
      <color indexed="10"/>
      <name val="Times"/>
      <family val="1"/>
    </font>
    <font>
      <sz val="10"/>
      <color indexed="10"/>
      <name val="Times New Roman"/>
      <family val="1"/>
    </font>
    <font>
      <b/>
      <sz val="8.5"/>
      <name val="Times"/>
      <family val="1"/>
    </font>
    <font>
      <sz val="8.5"/>
      <name val="Times"/>
      <family val="1"/>
    </font>
    <font>
      <sz val="10"/>
      <color indexed="9"/>
      <name val="Century Schoolbook"/>
      <family val="1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0"/>
      <name val="Times"/>
      <family val="1"/>
    </font>
    <font>
      <b/>
      <sz val="8"/>
      <name val="Times New Roman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67">
    <xf numFmtId="0" fontId="0" fillId="0" borderId="0" xfId="0" applyAlignment="1">
      <alignment/>
    </xf>
    <xf numFmtId="0" fontId="8" fillId="2" borderId="1" xfId="0" applyFont="1" applyFill="1" applyBorder="1" applyAlignment="1">
      <alignment/>
    </xf>
    <xf numFmtId="164" fontId="8" fillId="0" borderId="0" xfId="0" applyNumberFormat="1" applyFont="1" applyFill="1" applyBorder="1" applyAlignment="1" applyProtection="1">
      <alignment/>
      <protection locked="0"/>
    </xf>
    <xf numFmtId="164" fontId="8" fillId="2" borderId="1" xfId="0" applyNumberFormat="1" applyFont="1" applyFill="1" applyBorder="1" applyAlignment="1" applyProtection="1">
      <alignment/>
      <protection locked="0"/>
    </xf>
    <xf numFmtId="164" fontId="8" fillId="2" borderId="2" xfId="0" applyNumberFormat="1" applyFont="1" applyFill="1" applyBorder="1" applyAlignment="1" applyProtection="1">
      <alignment/>
      <protection locked="0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/>
    </xf>
    <xf numFmtId="1" fontId="8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 locked="0"/>
    </xf>
    <xf numFmtId="0" fontId="1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8" fillId="0" borderId="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" fontId="9" fillId="0" borderId="0" xfId="0" applyNumberFormat="1" applyFont="1" applyFill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/>
      <protection locked="0"/>
    </xf>
    <xf numFmtId="1" fontId="9" fillId="0" borderId="0" xfId="0" applyNumberFormat="1" applyFont="1" applyFill="1" applyBorder="1" applyAlignment="1" applyProtection="1">
      <alignment horizontal="center"/>
      <protection locked="0"/>
    </xf>
    <xf numFmtId="1" fontId="9" fillId="0" borderId="0" xfId="0" applyNumberFormat="1" applyFont="1" applyFill="1" applyBorder="1" applyAlignment="1" applyProtection="1">
      <alignment horizontal="left"/>
      <protection locked="0"/>
    </xf>
    <xf numFmtId="0" fontId="9" fillId="0" borderId="1" xfId="0" applyFont="1" applyFill="1" applyBorder="1" applyAlignment="1" applyProtection="1">
      <alignment horizontal="center"/>
      <protection locked="0"/>
    </xf>
    <xf numFmtId="0" fontId="9" fillId="0" borderId="2" xfId="0" applyFont="1" applyFill="1" applyBorder="1" applyAlignment="1" applyProtection="1">
      <alignment horizontal="center"/>
      <protection locked="0"/>
    </xf>
    <xf numFmtId="1" fontId="9" fillId="0" borderId="1" xfId="0" applyNumberFormat="1" applyFont="1" applyFill="1" applyBorder="1" applyAlignment="1" applyProtection="1">
      <alignment horizontal="center"/>
      <protection locked="0"/>
    </xf>
    <xf numFmtId="0" fontId="8" fillId="0" borderId="3" xfId="0" applyFont="1" applyFill="1" applyBorder="1" applyAlignment="1">
      <alignment/>
    </xf>
    <xf numFmtId="1" fontId="8" fillId="0" borderId="0" xfId="0" applyNumberFormat="1" applyFont="1" applyFill="1" applyBorder="1" applyAlignment="1" applyProtection="1">
      <alignment/>
      <protection locked="0"/>
    </xf>
    <xf numFmtId="1" fontId="9" fillId="0" borderId="4" xfId="0" applyNumberFormat="1" applyFont="1" applyFill="1" applyBorder="1" applyAlignment="1" applyProtection="1">
      <alignment horizontal="center"/>
      <protection locked="0"/>
    </xf>
    <xf numFmtId="1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/>
      <protection locked="0"/>
    </xf>
    <xf numFmtId="1" fontId="8" fillId="0" borderId="1" xfId="0" applyNumberFormat="1" applyFont="1" applyFill="1" applyBorder="1" applyAlignment="1" applyProtection="1">
      <alignment horizontal="center"/>
      <protection/>
    </xf>
    <xf numFmtId="1" fontId="8" fillId="0" borderId="4" xfId="0" applyNumberFormat="1" applyFont="1" applyFill="1" applyBorder="1" applyAlignment="1" applyProtection="1">
      <alignment horizontal="center"/>
      <protection/>
    </xf>
    <xf numFmtId="1" fontId="8" fillId="0" borderId="0" xfId="0" applyNumberFormat="1" applyFont="1" applyFill="1" applyBorder="1" applyAlignment="1" applyProtection="1">
      <alignment horizontal="center"/>
      <protection locked="0"/>
    </xf>
    <xf numFmtId="1" fontId="9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/>
      <protection/>
    </xf>
    <xf numFmtId="1" fontId="9" fillId="0" borderId="0" xfId="0" applyNumberFormat="1" applyFont="1" applyFill="1" applyBorder="1" applyAlignment="1" applyProtection="1">
      <alignment horizontal="left"/>
      <protection/>
    </xf>
    <xf numFmtId="0" fontId="8" fillId="0" borderId="0" xfId="0" applyFont="1" applyFill="1" applyBorder="1" applyAlignment="1">
      <alignment horizontal="center"/>
    </xf>
    <xf numFmtId="1" fontId="8" fillId="0" borderId="5" xfId="0" applyNumberFormat="1" applyFont="1" applyFill="1" applyBorder="1" applyAlignment="1" applyProtection="1">
      <alignment horizontal="right"/>
      <protection/>
    </xf>
    <xf numFmtId="1" fontId="8" fillId="0" borderId="6" xfId="0" applyNumberFormat="1" applyFont="1" applyFill="1" applyBorder="1" applyAlignment="1" applyProtection="1">
      <alignment horizontal="left"/>
      <protection/>
    </xf>
    <xf numFmtId="1" fontId="8" fillId="0" borderId="7" xfId="0" applyNumberFormat="1" applyFont="1" applyFill="1" applyBorder="1" applyAlignment="1" applyProtection="1">
      <alignment horizontal="right"/>
      <protection/>
    </xf>
    <xf numFmtId="1" fontId="8" fillId="0" borderId="8" xfId="0" applyNumberFormat="1" applyFont="1" applyFill="1" applyBorder="1" applyAlignment="1" applyProtection="1">
      <alignment horizontal="left"/>
      <protection/>
    </xf>
    <xf numFmtId="1" fontId="8" fillId="0" borderId="9" xfId="0" applyNumberFormat="1" applyFont="1" applyFill="1" applyBorder="1" applyAlignment="1" applyProtection="1">
      <alignment horizontal="left"/>
      <protection/>
    </xf>
    <xf numFmtId="1" fontId="8" fillId="0" borderId="0" xfId="0" applyNumberFormat="1" applyFont="1" applyFill="1" applyBorder="1" applyAlignment="1" applyProtection="1">
      <alignment horizontal="right"/>
      <protection/>
    </xf>
    <xf numFmtId="1" fontId="8" fillId="0" borderId="0" xfId="0" applyNumberFormat="1" applyFont="1" applyFill="1" applyBorder="1" applyAlignment="1" applyProtection="1">
      <alignment horizontal="left"/>
      <protection/>
    </xf>
    <xf numFmtId="1" fontId="9" fillId="0" borderId="0" xfId="0" applyNumberFormat="1" applyFont="1" applyFill="1" applyBorder="1" applyAlignment="1" applyProtection="1">
      <alignment/>
      <protection/>
    </xf>
    <xf numFmtId="1" fontId="10" fillId="0" borderId="0" xfId="0" applyNumberFormat="1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 quotePrefix="1">
      <alignment horizontal="left"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 quotePrefix="1">
      <alignment horizontal="center"/>
      <protection locked="0"/>
    </xf>
    <xf numFmtId="0" fontId="9" fillId="0" borderId="0" xfId="0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" fontId="8" fillId="0" borderId="0" xfId="0" applyNumberFormat="1" applyFont="1" applyFill="1" applyBorder="1" applyAlignment="1" applyProtection="1">
      <alignment horizontal="left"/>
      <protection locked="0"/>
    </xf>
    <xf numFmtId="164" fontId="8" fillId="0" borderId="0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/>
      <protection locked="0"/>
    </xf>
    <xf numFmtId="164" fontId="9" fillId="0" borderId="0" xfId="0" applyNumberFormat="1" applyFont="1" applyFill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 horizontal="center"/>
      <protection locked="0"/>
    </xf>
    <xf numFmtId="164" fontId="9" fillId="0" borderId="0" xfId="0" applyNumberFormat="1" applyFont="1" applyFill="1" applyBorder="1" applyAlignment="1" applyProtection="1">
      <alignment/>
      <protection locked="0"/>
    </xf>
    <xf numFmtId="164" fontId="11" fillId="0" borderId="0" xfId="0" applyNumberFormat="1" applyFont="1" applyFill="1" applyBorder="1" applyAlignment="1" applyProtection="1">
      <alignment horizontal="center"/>
      <protection locked="0"/>
    </xf>
    <xf numFmtId="164" fontId="8" fillId="0" borderId="0" xfId="0" applyNumberFormat="1" applyFont="1" applyFill="1" applyBorder="1" applyAlignment="1" applyProtection="1">
      <alignment horizontal="right"/>
      <protection locked="0"/>
    </xf>
    <xf numFmtId="1" fontId="2" fillId="0" borderId="0" xfId="0" applyNumberFormat="1" applyFont="1" applyFill="1" applyBorder="1" applyAlignment="1" applyProtection="1">
      <alignment/>
      <protection/>
    </xf>
    <xf numFmtId="1" fontId="2" fillId="0" borderId="0" xfId="0" applyNumberFormat="1" applyFont="1" applyFill="1" applyBorder="1" applyAlignment="1" applyProtection="1">
      <alignment/>
      <protection locked="0"/>
    </xf>
    <xf numFmtId="0" fontId="2" fillId="0" borderId="0" xfId="0" applyFont="1" applyFill="1" applyBorder="1" applyAlignment="1">
      <alignment/>
    </xf>
    <xf numFmtId="164" fontId="2" fillId="0" borderId="0" xfId="0" applyNumberFormat="1" applyFont="1" applyFill="1" applyBorder="1" applyAlignment="1" applyProtection="1">
      <alignment horizontal="center"/>
      <protection locked="0"/>
    </xf>
    <xf numFmtId="164" fontId="3" fillId="0" borderId="0" xfId="0" applyNumberFormat="1" applyFont="1" applyFill="1" applyBorder="1" applyAlignment="1" applyProtection="1">
      <alignment horizontal="center"/>
      <protection locked="0"/>
    </xf>
    <xf numFmtId="164" fontId="2" fillId="0" borderId="0" xfId="0" applyNumberFormat="1" applyFont="1" applyFill="1" applyBorder="1" applyAlignment="1" applyProtection="1">
      <alignment horizontal="right"/>
      <protection locked="0"/>
    </xf>
    <xf numFmtId="0" fontId="1" fillId="0" borderId="10" xfId="0" applyFont="1" applyFill="1" applyBorder="1" applyAlignment="1">
      <alignment/>
    </xf>
    <xf numFmtId="0" fontId="8" fillId="2" borderId="10" xfId="0" applyFont="1" applyFill="1" applyBorder="1" applyAlignment="1">
      <alignment/>
    </xf>
    <xf numFmtId="0" fontId="14" fillId="0" borderId="4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9" fillId="0" borderId="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4" fillId="0" borderId="1" xfId="0" applyFont="1" applyFill="1" applyBorder="1" applyAlignment="1">
      <alignment/>
    </xf>
    <xf numFmtId="0" fontId="0" fillId="0" borderId="13" xfId="0" applyFill="1" applyBorder="1" applyAlignment="1">
      <alignment horizontal="center"/>
    </xf>
    <xf numFmtId="14" fontId="1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1" fontId="8" fillId="0" borderId="10" xfId="0" applyNumberFormat="1" applyFont="1" applyFill="1" applyBorder="1" applyAlignment="1" applyProtection="1">
      <alignment horizontal="center"/>
      <protection/>
    </xf>
    <xf numFmtId="0" fontId="6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0" fillId="0" borderId="12" xfId="0" applyFill="1" applyBorder="1" applyAlignment="1">
      <alignment horizontal="right"/>
    </xf>
    <xf numFmtId="0" fontId="1" fillId="0" borderId="1" xfId="0" applyFont="1" applyFill="1" applyBorder="1" applyAlignment="1">
      <alignment/>
    </xf>
    <xf numFmtId="1" fontId="19" fillId="0" borderId="14" xfId="0" applyNumberFormat="1" applyFont="1" applyFill="1" applyBorder="1" applyAlignment="1" applyProtection="1">
      <alignment horizontal="center"/>
      <protection locked="0"/>
    </xf>
    <xf numFmtId="1" fontId="19" fillId="0" borderId="0" xfId="0" applyNumberFormat="1" applyFont="1" applyFill="1" applyBorder="1" applyAlignment="1" applyProtection="1">
      <alignment horizontal="center"/>
      <protection locked="0"/>
    </xf>
    <xf numFmtId="1" fontId="19" fillId="0" borderId="13" xfId="0" applyNumberFormat="1" applyFont="1" applyFill="1" applyBorder="1" applyAlignment="1" applyProtection="1">
      <alignment horizontal="center"/>
      <protection locked="0"/>
    </xf>
    <xf numFmtId="1" fontId="20" fillId="0" borderId="5" xfId="0" applyNumberFormat="1" applyFont="1" applyFill="1" applyBorder="1" applyAlignment="1" applyProtection="1">
      <alignment horizontal="left"/>
      <protection locked="0"/>
    </xf>
    <xf numFmtId="1" fontId="21" fillId="0" borderId="14" xfId="0" applyNumberFormat="1" applyFont="1" applyFill="1" applyBorder="1" applyAlignment="1" applyProtection="1">
      <alignment horizontal="center"/>
      <protection locked="0"/>
    </xf>
    <xf numFmtId="1" fontId="21" fillId="0" borderId="6" xfId="0" applyNumberFormat="1" applyFont="1" applyFill="1" applyBorder="1" applyAlignment="1" applyProtection="1">
      <alignment horizontal="center"/>
      <protection locked="0"/>
    </xf>
    <xf numFmtId="1" fontId="20" fillId="0" borderId="7" xfId="0" applyNumberFormat="1" applyFont="1" applyFill="1" applyBorder="1" applyAlignment="1" applyProtection="1">
      <alignment horizontal="left"/>
      <protection locked="0"/>
    </xf>
    <xf numFmtId="1" fontId="21" fillId="0" borderId="0" xfId="0" applyNumberFormat="1" applyFont="1" applyFill="1" applyBorder="1" applyAlignment="1" applyProtection="1">
      <alignment horizontal="center"/>
      <protection locked="0"/>
    </xf>
    <xf numFmtId="1" fontId="21" fillId="0" borderId="8" xfId="0" applyNumberFormat="1" applyFont="1" applyFill="1" applyBorder="1" applyAlignment="1" applyProtection="1">
      <alignment horizontal="center"/>
      <protection locked="0"/>
    </xf>
    <xf numFmtId="1" fontId="20" fillId="0" borderId="15" xfId="0" applyNumberFormat="1" applyFont="1" applyFill="1" applyBorder="1" applyAlignment="1" applyProtection="1">
      <alignment horizontal="left"/>
      <protection locked="0"/>
    </xf>
    <xf numFmtId="1" fontId="21" fillId="0" borderId="13" xfId="0" applyNumberFormat="1" applyFont="1" applyFill="1" applyBorder="1" applyAlignment="1" applyProtection="1">
      <alignment horizontal="center"/>
      <protection locked="0"/>
    </xf>
    <xf numFmtId="1" fontId="22" fillId="0" borderId="0" xfId="0" applyNumberFormat="1" applyFont="1" applyFill="1" applyBorder="1" applyAlignment="1" applyProtection="1">
      <alignment horizontal="center"/>
      <protection locked="0"/>
    </xf>
    <xf numFmtId="1" fontId="8" fillId="0" borderId="0" xfId="0" applyNumberFormat="1" applyFont="1" applyFill="1" applyBorder="1" applyAlignment="1" applyProtection="1" quotePrefix="1">
      <alignment horizontal="left"/>
      <protection locked="0"/>
    </xf>
    <xf numFmtId="1" fontId="19" fillId="0" borderId="16" xfId="0" applyNumberFormat="1" applyFont="1" applyFill="1" applyBorder="1" applyAlignment="1" applyProtection="1">
      <alignment horizontal="center"/>
      <protection locked="0"/>
    </xf>
    <xf numFmtId="1" fontId="8" fillId="0" borderId="13" xfId="0" applyNumberFormat="1" applyFont="1" applyFill="1" applyBorder="1" applyAlignment="1" applyProtection="1">
      <alignment horizontal="right"/>
      <protection/>
    </xf>
    <xf numFmtId="1" fontId="21" fillId="0" borderId="17" xfId="0" applyNumberFormat="1" applyFont="1" applyFill="1" applyBorder="1" applyAlignment="1" applyProtection="1">
      <alignment horizontal="center"/>
      <protection locked="0"/>
    </xf>
    <xf numFmtId="0" fontId="24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1" fontId="25" fillId="0" borderId="0" xfId="0" applyNumberFormat="1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7" fillId="0" borderId="0" xfId="0" applyFont="1" applyFill="1" applyBorder="1" applyAlignment="1" applyProtection="1">
      <alignment/>
      <protection locked="0"/>
    </xf>
    <xf numFmtId="1" fontId="27" fillId="0" borderId="0" xfId="0" applyNumberFormat="1" applyFont="1" applyFill="1" applyBorder="1" applyAlignment="1" applyProtection="1">
      <alignment/>
      <protection locked="0"/>
    </xf>
    <xf numFmtId="0" fontId="25" fillId="0" borderId="18" xfId="0" applyFont="1" applyFill="1" applyBorder="1" applyAlignment="1">
      <alignment/>
    </xf>
    <xf numFmtId="2" fontId="25" fillId="0" borderId="18" xfId="0" applyNumberFormat="1" applyFont="1" applyFill="1" applyBorder="1" applyAlignment="1">
      <alignment/>
    </xf>
    <xf numFmtId="0" fontId="1" fillId="2" borderId="10" xfId="0" applyFont="1" applyFill="1" applyBorder="1" applyAlignment="1">
      <alignment/>
    </xf>
    <xf numFmtId="164" fontId="8" fillId="0" borderId="1" xfId="0" applyNumberFormat="1" applyFont="1" applyFill="1" applyBorder="1" applyAlignment="1" applyProtection="1">
      <alignment horizontal="right"/>
      <protection/>
    </xf>
    <xf numFmtId="1" fontId="9" fillId="0" borderId="1" xfId="0" applyNumberFormat="1" applyFont="1" applyFill="1" applyBorder="1" applyAlignment="1" applyProtection="1">
      <alignment horizontal="right"/>
      <protection locked="0"/>
    </xf>
    <xf numFmtId="2" fontId="9" fillId="0" borderId="1" xfId="0" applyNumberFormat="1" applyFont="1" applyFill="1" applyBorder="1" applyAlignment="1" applyProtection="1">
      <alignment/>
      <protection locked="0"/>
    </xf>
    <xf numFmtId="2" fontId="9" fillId="0" borderId="1" xfId="0" applyNumberFormat="1" applyFont="1" applyFill="1" applyBorder="1" applyAlignment="1" applyProtection="1" quotePrefix="1">
      <alignment/>
      <protection locked="0"/>
    </xf>
    <xf numFmtId="0" fontId="29" fillId="0" borderId="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1" fontId="9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>
      <alignment horizontal="center"/>
    </xf>
    <xf numFmtId="1" fontId="27" fillId="0" borderId="0" xfId="0" applyNumberFormat="1" applyFont="1" applyFill="1" applyBorder="1" applyAlignment="1" applyProtection="1">
      <alignment horizontal="center"/>
      <protection locked="0"/>
    </xf>
    <xf numFmtId="1" fontId="27" fillId="0" borderId="0" xfId="0" applyNumberFormat="1" applyFont="1" applyFill="1" applyBorder="1" applyAlignment="1" applyProtection="1">
      <alignment/>
      <protection/>
    </xf>
    <xf numFmtId="164" fontId="27" fillId="0" borderId="0" xfId="0" applyNumberFormat="1" applyFont="1" applyFill="1" applyBorder="1" applyAlignment="1" applyProtection="1">
      <alignment/>
      <protection locked="0"/>
    </xf>
    <xf numFmtId="0" fontId="27" fillId="0" borderId="0" xfId="0" applyFont="1" applyFill="1" applyBorder="1" applyAlignment="1" applyProtection="1">
      <alignment horizontal="center"/>
      <protection locked="0"/>
    </xf>
    <xf numFmtId="0" fontId="28" fillId="0" borderId="0" xfId="0" applyFont="1" applyFill="1" applyBorder="1" applyAlignment="1" applyProtection="1">
      <alignment/>
      <protection locked="0"/>
    </xf>
    <xf numFmtId="0" fontId="33" fillId="0" borderId="0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34" fillId="0" borderId="18" xfId="0" applyFont="1" applyFill="1" applyBorder="1" applyAlignment="1">
      <alignment/>
    </xf>
    <xf numFmtId="0" fontId="35" fillId="0" borderId="18" xfId="0" applyFont="1" applyFill="1" applyBorder="1" applyAlignment="1">
      <alignment/>
    </xf>
    <xf numFmtId="2" fontId="34" fillId="0" borderId="18" xfId="0" applyNumberFormat="1" applyFont="1" applyFill="1" applyBorder="1" applyAlignment="1">
      <alignment/>
    </xf>
    <xf numFmtId="2" fontId="34" fillId="0" borderId="0" xfId="0" applyNumberFormat="1" applyFont="1" applyFill="1" applyBorder="1" applyAlignment="1">
      <alignment/>
    </xf>
    <xf numFmtId="0" fontId="36" fillId="0" borderId="0" xfId="0" applyFont="1" applyFill="1" applyBorder="1" applyAlignment="1">
      <alignment/>
    </xf>
    <xf numFmtId="164" fontId="9" fillId="0" borderId="1" xfId="0" applyNumberFormat="1" applyFont="1" applyFill="1" applyBorder="1" applyAlignment="1" applyProtection="1">
      <alignment horizontal="right"/>
      <protection locked="0"/>
    </xf>
    <xf numFmtId="0" fontId="35" fillId="0" borderId="19" xfId="0" applyFont="1" applyFill="1" applyBorder="1" applyAlignment="1">
      <alignment/>
    </xf>
    <xf numFmtId="0" fontId="34" fillId="0" borderId="19" xfId="0" applyFont="1" applyFill="1" applyBorder="1" applyAlignment="1">
      <alignment/>
    </xf>
    <xf numFmtId="0" fontId="25" fillId="0" borderId="19" xfId="0" applyFont="1" applyFill="1" applyBorder="1" applyAlignment="1">
      <alignment/>
    </xf>
    <xf numFmtId="0" fontId="25" fillId="0" borderId="20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1" fontId="8" fillId="0" borderId="15" xfId="0" applyNumberFormat="1" applyFont="1" applyFill="1" applyBorder="1" applyAlignment="1" applyProtection="1">
      <alignment/>
      <protection/>
    </xf>
    <xf numFmtId="1" fontId="27" fillId="0" borderId="0" xfId="0" applyNumberFormat="1" applyFont="1" applyFill="1" applyBorder="1" applyAlignment="1">
      <alignment/>
    </xf>
    <xf numFmtId="165" fontId="8" fillId="0" borderId="0" xfId="0" applyNumberFormat="1" applyFont="1" applyFill="1" applyBorder="1" applyAlignment="1">
      <alignment/>
    </xf>
    <xf numFmtId="165" fontId="8" fillId="0" borderId="1" xfId="0" applyNumberFormat="1" applyFont="1" applyFill="1" applyBorder="1" applyAlignment="1" applyProtection="1">
      <alignment horizontal="center"/>
      <protection locked="0"/>
    </xf>
    <xf numFmtId="165" fontId="8" fillId="0" borderId="2" xfId="0" applyNumberFormat="1" applyFont="1" applyFill="1" applyBorder="1" applyAlignment="1" applyProtection="1">
      <alignment horizontal="center"/>
      <protection locked="0"/>
    </xf>
    <xf numFmtId="165" fontId="8" fillId="0" borderId="10" xfId="0" applyNumberFormat="1" applyFont="1" applyFill="1" applyBorder="1" applyAlignment="1" applyProtection="1" quotePrefix="1">
      <alignment horizontal="center"/>
      <protection locked="0"/>
    </xf>
    <xf numFmtId="0" fontId="27" fillId="0" borderId="0" xfId="0" applyFont="1" applyFill="1" applyBorder="1" applyAlignment="1" applyProtection="1">
      <alignment/>
      <protection/>
    </xf>
    <xf numFmtId="0" fontId="27" fillId="0" borderId="0" xfId="0" applyFont="1" applyFill="1" applyBorder="1" applyAlignment="1">
      <alignment/>
    </xf>
    <xf numFmtId="165" fontId="8" fillId="3" borderId="1" xfId="0" applyNumberFormat="1" applyFont="1" applyFill="1" applyBorder="1" applyAlignment="1" applyProtection="1" quotePrefix="1">
      <alignment horizontal="center"/>
      <protection locked="0"/>
    </xf>
    <xf numFmtId="165" fontId="8" fillId="3" borderId="1" xfId="0" applyNumberFormat="1" applyFont="1" applyFill="1" applyBorder="1" applyAlignment="1" applyProtection="1">
      <alignment/>
      <protection locked="0"/>
    </xf>
    <xf numFmtId="164" fontId="8" fillId="4" borderId="1" xfId="0" applyNumberFormat="1" applyFont="1" applyFill="1" applyBorder="1" applyAlignment="1" applyProtection="1">
      <alignment horizontal="right"/>
      <protection/>
    </xf>
    <xf numFmtId="0" fontId="0" fillId="0" borderId="7" xfId="0" applyFill="1" applyBorder="1" applyAlignment="1">
      <alignment/>
    </xf>
    <xf numFmtId="0" fontId="8" fillId="4" borderId="1" xfId="0" applyFont="1" applyFill="1" applyBorder="1" applyAlignment="1">
      <alignment/>
    </xf>
    <xf numFmtId="0" fontId="8" fillId="2" borderId="2" xfId="0" applyFont="1" applyFill="1" applyBorder="1" applyAlignment="1">
      <alignment/>
    </xf>
    <xf numFmtId="0" fontId="8" fillId="2" borderId="12" xfId="0" applyFont="1" applyFill="1" applyBorder="1" applyAlignment="1">
      <alignment/>
    </xf>
    <xf numFmtId="0" fontId="8" fillId="2" borderId="10" xfId="0" applyFont="1" applyFill="1" applyBorder="1" applyAlignment="1">
      <alignment/>
    </xf>
    <xf numFmtId="1" fontId="22" fillId="0" borderId="21" xfId="0" applyNumberFormat="1" applyFont="1" applyFill="1" applyBorder="1" applyAlignment="1" applyProtection="1">
      <alignment horizontal="center"/>
      <protection locked="0"/>
    </xf>
    <xf numFmtId="0" fontId="23" fillId="0" borderId="22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0" fontId="0" fillId="0" borderId="8" xfId="0" applyFill="1" applyBorder="1" applyAlignment="1">
      <alignment horizontal="right"/>
    </xf>
    <xf numFmtId="0" fontId="9" fillId="0" borderId="0" xfId="0" applyFont="1" applyFill="1" applyBorder="1" applyAlignment="1" applyProtection="1">
      <alignment horizontal="center"/>
      <protection locked="0"/>
    </xf>
    <xf numFmtId="0" fontId="0" fillId="0" borderId="8" xfId="0" applyBorder="1" applyAlignment="1">
      <alignment horizontal="center"/>
    </xf>
    <xf numFmtId="0" fontId="9" fillId="0" borderId="7" xfId="0" applyFont="1" applyFill="1" applyBorder="1" applyAlignment="1" applyProtection="1">
      <alignment horizontal="center"/>
      <protection locked="0"/>
    </xf>
    <xf numFmtId="1" fontId="9" fillId="0" borderId="2" xfId="0" applyNumberFormat="1" applyFont="1" applyFill="1" applyBorder="1" applyAlignment="1" applyProtection="1">
      <alignment horizontal="center"/>
      <protection locked="0"/>
    </xf>
    <xf numFmtId="0" fontId="0" fillId="0" borderId="10" xfId="0" applyBorder="1" applyAlignment="1">
      <alignment/>
    </xf>
    <xf numFmtId="1" fontId="9" fillId="0" borderId="2" xfId="0" applyNumberFormat="1" applyFont="1" applyFill="1" applyBorder="1" applyAlignment="1" applyProtection="1">
      <alignment horizontal="center"/>
      <protection/>
    </xf>
    <xf numFmtId="0" fontId="0" fillId="0" borderId="10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/>
              <a:t>Udbytte kurve for græs </a:t>
            </a:r>
            <a:r>
              <a:rPr lang="en-US" cap="none" sz="850" b="0" i="0" u="none" baseline="0"/>
              <a:t>(FE/ha/dag)</a:t>
            </a:r>
          </a:p>
        </c:rich>
      </c:tx>
      <c:layout>
        <c:manualLayout>
          <c:xMode val="factor"/>
          <c:yMode val="factor"/>
          <c:x val="-0.2375"/>
          <c:y val="0.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212"/>
          <c:w val="0.81725"/>
          <c:h val="0.7335"/>
        </c:manualLayout>
      </c:layout>
      <c:lineChart>
        <c:grouping val="standard"/>
        <c:varyColors val="0"/>
        <c:ser>
          <c:idx val="0"/>
          <c:order val="0"/>
          <c:tx>
            <c:v>Sædskifte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Ark1!$O$44:$O$49</c:f>
              <c:numCache>
                <c:ptCount val="6"/>
                <c:pt idx="0">
                  <c:v>0</c:v>
                </c:pt>
                <c:pt idx="1">
                  <c:v>48.9</c:v>
                </c:pt>
                <c:pt idx="2">
                  <c:v>23.9</c:v>
                </c:pt>
                <c:pt idx="3">
                  <c:v>20</c:v>
                </c:pt>
                <c:pt idx="4">
                  <c:v>20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Udlæg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Ark1!$P$44:$P$49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10</c:v>
                </c:pt>
                <c:pt idx="3">
                  <c:v>30</c:v>
                </c:pt>
                <c:pt idx="4">
                  <c:v>20</c:v>
                </c:pt>
                <c:pt idx="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Vedvarende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Ark1!$Q$44:$Q$49</c:f>
              <c:numCache>
                <c:ptCount val="6"/>
                <c:pt idx="0">
                  <c:v>0</c:v>
                </c:pt>
                <c:pt idx="1">
                  <c:v>20</c:v>
                </c:pt>
                <c:pt idx="2">
                  <c:v>20</c:v>
                </c:pt>
                <c:pt idx="3">
                  <c:v>10</c:v>
                </c:pt>
                <c:pt idx="4">
                  <c:v>10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62532848"/>
        <c:axId val="25924721"/>
      </c:lineChart>
      <c:catAx>
        <c:axId val="62532848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crossAx val="25924721"/>
        <c:crosses val="autoZero"/>
        <c:auto val="1"/>
        <c:lblOffset val="100"/>
        <c:noMultiLvlLbl val="0"/>
      </c:catAx>
      <c:valAx>
        <c:axId val="25924721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</a:ln>
        </c:spPr>
        <c:crossAx val="6253284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9"/>
          <c:y val="0.00825"/>
          <c:w val="0.19025"/>
          <c:h val="0.4132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Ark2!$C$5:$C$11</c:f>
              <c:numCache>
                <c:ptCount val="7"/>
                <c:pt idx="0">
                  <c:v>20</c:v>
                </c:pt>
                <c:pt idx="1">
                  <c:v>60</c:v>
                </c:pt>
                <c:pt idx="2">
                  <c:v>50</c:v>
                </c:pt>
                <c:pt idx="3">
                  <c:v>40</c:v>
                </c:pt>
                <c:pt idx="4">
                  <c:v>30</c:v>
                </c:pt>
                <c:pt idx="5">
                  <c:v>25</c:v>
                </c:pt>
                <c:pt idx="6">
                  <c:v>10</c:v>
                </c:pt>
              </c:numCache>
            </c:numRef>
          </c:val>
        </c:ser>
        <c:gapWidth val="30"/>
        <c:axId val="31995898"/>
        <c:axId val="19527627"/>
      </c:barChart>
      <c:catAx>
        <c:axId val="3199589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9527627"/>
        <c:crosses val="autoZero"/>
        <c:auto val="0"/>
        <c:lblOffset val="100"/>
        <c:noMultiLvlLbl val="0"/>
      </c:catAx>
      <c:valAx>
        <c:axId val="195276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99589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40</xdr:row>
      <xdr:rowOff>123825</xdr:rowOff>
    </xdr:from>
    <xdr:to>
      <xdr:col>11</xdr:col>
      <xdr:colOff>552450</xdr:colOff>
      <xdr:row>52</xdr:row>
      <xdr:rowOff>0</xdr:rowOff>
    </xdr:to>
    <xdr:graphicFrame>
      <xdr:nvGraphicFramePr>
        <xdr:cNvPr id="1" name="Chart 66"/>
        <xdr:cNvGraphicFramePr/>
      </xdr:nvGraphicFramePr>
      <xdr:xfrm>
        <a:off x="1266825" y="7038975"/>
        <a:ext cx="4800600" cy="172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180975</xdr:colOff>
      <xdr:row>0</xdr:row>
      <xdr:rowOff>19050</xdr:rowOff>
    </xdr:from>
    <xdr:to>
      <xdr:col>11</xdr:col>
      <xdr:colOff>628650</xdr:colOff>
      <xdr:row>1</xdr:row>
      <xdr:rowOff>104775</xdr:rowOff>
    </xdr:to>
    <xdr:pic>
      <xdr:nvPicPr>
        <xdr:cNvPr id="2" name="Picture 67"/>
        <xdr:cNvPicPr preferRelativeResize="1">
          <a:picLocks noChangeAspect="1"/>
        </xdr:cNvPicPr>
      </xdr:nvPicPr>
      <xdr:blipFill>
        <a:blip r:embed="rId2"/>
        <a:srcRect t="21212"/>
        <a:stretch>
          <a:fillRect/>
        </a:stretch>
      </xdr:blipFill>
      <xdr:spPr>
        <a:xfrm>
          <a:off x="3609975" y="19050"/>
          <a:ext cx="25336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371475</xdr:colOff>
      <xdr:row>1</xdr:row>
      <xdr:rowOff>28575</xdr:rowOff>
    </xdr:from>
    <xdr:to>
      <xdr:col>11</xdr:col>
      <xdr:colOff>400050</xdr:colOff>
      <xdr:row>2</xdr:row>
      <xdr:rowOff>171450</xdr:rowOff>
    </xdr:to>
    <xdr:pic>
      <xdr:nvPicPr>
        <xdr:cNvPr id="3" name="Picture 9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00475" y="409575"/>
          <a:ext cx="21145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10</xdr:row>
      <xdr:rowOff>152400</xdr:rowOff>
    </xdr:from>
    <xdr:to>
      <xdr:col>8</xdr:col>
      <xdr:colOff>485775</xdr:colOff>
      <xdr:row>26</xdr:row>
      <xdr:rowOff>152400</xdr:rowOff>
    </xdr:to>
    <xdr:graphicFrame>
      <xdr:nvGraphicFramePr>
        <xdr:cNvPr id="1" name="Chart 1"/>
        <xdr:cNvGraphicFramePr/>
      </xdr:nvGraphicFramePr>
      <xdr:xfrm>
        <a:off x="609600" y="1771650"/>
        <a:ext cx="4143375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76"/>
  <sheetViews>
    <sheetView showGridLines="0" tabSelected="1" zoomScale="70" zoomScaleNormal="70" workbookViewId="0" topLeftCell="A1">
      <selection activeCell="H8" sqref="H8"/>
    </sheetView>
  </sheetViews>
  <sheetFormatPr defaultColWidth="9.33203125" defaultRowHeight="12.75"/>
  <cols>
    <col min="1" max="1" width="3.5" style="12" customWidth="1"/>
    <col min="2" max="2" width="8.16015625" style="12" customWidth="1"/>
    <col min="3" max="3" width="9.33203125" style="12" customWidth="1"/>
    <col min="4" max="4" width="7.66015625" style="12" customWidth="1"/>
    <col min="5" max="5" width="9.5" style="12" customWidth="1"/>
    <col min="6" max="6" width="11.16015625" style="12" customWidth="1"/>
    <col min="7" max="9" width="10.66015625" style="12" customWidth="1"/>
    <col min="10" max="10" width="7.16015625" style="12" customWidth="1"/>
    <col min="11" max="11" width="8" style="12" customWidth="1"/>
    <col min="12" max="12" width="11.5" style="12" customWidth="1"/>
    <col min="13" max="13" width="11.66015625" style="12" customWidth="1"/>
    <col min="14" max="14" width="6.33203125" style="12" customWidth="1"/>
    <col min="15" max="16" width="5.83203125" style="12" customWidth="1"/>
    <col min="17" max="17" width="7.66015625" style="12" customWidth="1"/>
    <col min="18" max="18" width="10.33203125" style="12" customWidth="1"/>
    <col min="19" max="20" width="9.33203125" style="12" customWidth="1"/>
    <col min="21" max="21" width="3.66015625" style="12" customWidth="1"/>
    <col min="22" max="22" width="8.66015625" style="12" customWidth="1"/>
    <col min="23" max="23" width="9.66015625" style="12" customWidth="1"/>
    <col min="24" max="24" width="7.16015625" style="12" customWidth="1"/>
    <col min="25" max="16384" width="9.33203125" style="12" customWidth="1"/>
  </cols>
  <sheetData>
    <row r="1" spans="3:49" ht="30" customHeight="1">
      <c r="C1" s="5"/>
      <c r="D1" s="5"/>
      <c r="E1" s="5"/>
      <c r="F1" s="5"/>
      <c r="G1" s="5"/>
      <c r="H1" s="5"/>
      <c r="I1" s="5"/>
      <c r="J1" s="5"/>
      <c r="K1" s="5"/>
      <c r="L1" s="5"/>
      <c r="M1" s="105"/>
      <c r="N1" s="105"/>
      <c r="O1" s="105"/>
      <c r="P1" s="101"/>
      <c r="Q1" s="101"/>
      <c r="R1" s="102"/>
      <c r="S1" s="102"/>
      <c r="T1" s="102"/>
      <c r="U1" s="102"/>
      <c r="V1" s="102"/>
      <c r="W1" s="102"/>
      <c r="X1" s="125"/>
      <c r="Y1" s="116"/>
      <c r="Z1" s="116"/>
      <c r="AA1" s="116"/>
      <c r="AB1" s="116"/>
      <c r="AC1" s="116"/>
      <c r="AD1" s="101"/>
      <c r="AE1" s="101"/>
      <c r="AF1" s="101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</row>
    <row r="2" spans="1:49" ht="21" customHeight="1">
      <c r="A2" s="11" t="s">
        <v>19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105"/>
      <c r="N2" s="105"/>
      <c r="O2" s="105"/>
      <c r="P2" s="101"/>
      <c r="Q2" s="101"/>
      <c r="R2" s="102"/>
      <c r="S2" s="102"/>
      <c r="T2" s="102"/>
      <c r="U2" s="102"/>
      <c r="V2" s="102"/>
      <c r="W2" s="102"/>
      <c r="X2" s="125"/>
      <c r="Y2" s="116"/>
      <c r="Z2" s="116"/>
      <c r="AA2" s="116"/>
      <c r="AB2" s="116"/>
      <c r="AC2" s="116"/>
      <c r="AD2" s="101"/>
      <c r="AE2" s="101"/>
      <c r="AF2" s="101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</row>
    <row r="3" spans="1:49" ht="14.25" customHeight="1">
      <c r="A3" s="11"/>
      <c r="B3" s="5" t="s">
        <v>51</v>
      </c>
      <c r="C3" s="5"/>
      <c r="D3" s="5"/>
      <c r="E3" s="5"/>
      <c r="F3" s="5"/>
      <c r="G3" s="5"/>
      <c r="H3" s="5"/>
      <c r="I3" s="5"/>
      <c r="J3" s="5"/>
      <c r="K3" s="5"/>
      <c r="L3" s="5"/>
      <c r="M3" s="105"/>
      <c r="N3" s="105"/>
      <c r="O3" s="105"/>
      <c r="P3" s="101"/>
      <c r="Q3" s="101"/>
      <c r="R3" s="102"/>
      <c r="S3" s="102"/>
      <c r="T3" s="102"/>
      <c r="U3" s="102"/>
      <c r="V3" s="102"/>
      <c r="W3" s="102"/>
      <c r="X3" s="125"/>
      <c r="Y3" s="116"/>
      <c r="Z3" s="116"/>
      <c r="AA3" s="116"/>
      <c r="AB3" s="116"/>
      <c r="AC3" s="116"/>
      <c r="AD3" s="101"/>
      <c r="AE3" s="101"/>
      <c r="AF3" s="101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</row>
    <row r="4" spans="1:49" ht="9.75" customHeight="1">
      <c r="A4" s="1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105"/>
      <c r="N4" s="105"/>
      <c r="O4" s="105"/>
      <c r="P4" s="101"/>
      <c r="Q4" s="101"/>
      <c r="R4" s="102"/>
      <c r="S4" s="102"/>
      <c r="T4" s="102"/>
      <c r="U4" s="102"/>
      <c r="V4" s="102"/>
      <c r="W4" s="102"/>
      <c r="X4" s="125"/>
      <c r="Y4" s="116"/>
      <c r="Z4" s="116"/>
      <c r="AA4" s="116"/>
      <c r="AB4" s="116"/>
      <c r="AC4" s="116"/>
      <c r="AD4" s="101"/>
      <c r="AE4" s="101"/>
      <c r="AF4" s="101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</row>
    <row r="5" spans="1:49" ht="14.25" customHeight="1">
      <c r="A5" s="11"/>
      <c r="B5" s="5" t="s">
        <v>53</v>
      </c>
      <c r="C5" s="1"/>
      <c r="D5" s="5"/>
      <c r="E5" s="5" t="s">
        <v>54</v>
      </c>
      <c r="F5" s="153"/>
      <c r="G5" s="154"/>
      <c r="H5" s="155"/>
      <c r="I5" s="5"/>
      <c r="J5" s="5" t="s">
        <v>55</v>
      </c>
      <c r="K5" s="153"/>
      <c r="L5" s="155"/>
      <c r="M5" s="105"/>
      <c r="N5" s="105"/>
      <c r="O5" s="105"/>
      <c r="P5" s="101"/>
      <c r="Q5" s="101"/>
      <c r="R5" s="102"/>
      <c r="S5" s="102"/>
      <c r="T5" s="102"/>
      <c r="U5" s="102"/>
      <c r="V5" s="102"/>
      <c r="W5" s="102"/>
      <c r="X5" s="125"/>
      <c r="Y5" s="116"/>
      <c r="Z5" s="116"/>
      <c r="AA5" s="116"/>
      <c r="AB5" s="116"/>
      <c r="AC5" s="116"/>
      <c r="AD5" s="101"/>
      <c r="AE5" s="101"/>
      <c r="AF5" s="101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</row>
    <row r="6" spans="1:49" ht="21.75" customHeight="1">
      <c r="A6" s="11"/>
      <c r="B6" s="5"/>
      <c r="C6" s="5"/>
      <c r="D6" s="5"/>
      <c r="E6" s="5"/>
      <c r="F6" s="5"/>
      <c r="G6" s="5"/>
      <c r="H6" s="5"/>
      <c r="I6" s="5" t="s">
        <v>40</v>
      </c>
      <c r="J6" s="5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16"/>
      <c r="Y6" s="116"/>
      <c r="Z6" s="116"/>
      <c r="AA6" s="116"/>
      <c r="AB6" s="116"/>
      <c r="AC6" s="116"/>
      <c r="AD6" s="101"/>
      <c r="AE6" s="101"/>
      <c r="AF6" s="101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</row>
    <row r="7" spans="2:49" ht="12.75" customHeight="1">
      <c r="B7" s="5" t="s">
        <v>37</v>
      </c>
      <c r="F7" s="1"/>
      <c r="G7" s="151"/>
      <c r="H7" s="158" t="s">
        <v>13</v>
      </c>
      <c r="I7" s="159"/>
      <c r="J7" s="1"/>
      <c r="K7" s="5" t="s">
        <v>14</v>
      </c>
      <c r="M7" s="101"/>
      <c r="N7" s="101"/>
      <c r="O7" s="101"/>
      <c r="P7" s="102"/>
      <c r="Q7" s="102"/>
      <c r="R7" s="101"/>
      <c r="S7" s="101"/>
      <c r="T7" s="101"/>
      <c r="U7" s="101"/>
      <c r="V7" s="101"/>
      <c r="W7" s="101"/>
      <c r="X7" s="116"/>
      <c r="Y7" s="116"/>
      <c r="Z7" s="116"/>
      <c r="AA7" s="116"/>
      <c r="AB7" s="116"/>
      <c r="AC7" s="116"/>
      <c r="AD7" s="101"/>
      <c r="AE7" s="101"/>
      <c r="AF7" s="101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</row>
    <row r="8" spans="1:49" s="14" customFormat="1" ht="12.75">
      <c r="A8" s="31"/>
      <c r="B8" s="31"/>
      <c r="C8" s="27"/>
      <c r="E8" s="7"/>
      <c r="H8" s="6"/>
      <c r="I8" s="8"/>
      <c r="J8" s="15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25"/>
      <c r="Y8" s="116"/>
      <c r="Z8" s="116"/>
      <c r="AA8" s="116"/>
      <c r="AB8" s="116"/>
      <c r="AC8" s="116"/>
      <c r="AD8" s="102"/>
      <c r="AE8" s="102"/>
      <c r="AF8" s="102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</row>
    <row r="9" spans="1:49" s="14" customFormat="1" ht="12.75">
      <c r="A9" s="31"/>
      <c r="B9" s="31"/>
      <c r="C9" s="27"/>
      <c r="D9" s="71" t="s">
        <v>26</v>
      </c>
      <c r="E9" s="13" t="s">
        <v>27</v>
      </c>
      <c r="F9" s="13" t="s">
        <v>28</v>
      </c>
      <c r="M9" s="103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25"/>
      <c r="Y9" s="116"/>
      <c r="Z9" s="116"/>
      <c r="AA9" s="116"/>
      <c r="AB9" s="116"/>
      <c r="AC9" s="116"/>
      <c r="AD9" s="102"/>
      <c r="AE9" s="102"/>
      <c r="AF9" s="102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</row>
    <row r="10" spans="1:49" s="14" customFormat="1" ht="12.75">
      <c r="A10" s="31"/>
      <c r="B10" s="31"/>
      <c r="C10" s="27"/>
      <c r="D10" s="73" t="s">
        <v>25</v>
      </c>
      <c r="E10" s="70"/>
      <c r="F10" s="1"/>
      <c r="M10" s="103"/>
      <c r="N10" s="102"/>
      <c r="O10" s="102"/>
      <c r="P10" s="102"/>
      <c r="Q10" s="102"/>
      <c r="R10" s="103" t="s">
        <v>29</v>
      </c>
      <c r="S10" s="101"/>
      <c r="T10" s="103"/>
      <c r="U10" s="102"/>
      <c r="V10" s="102"/>
      <c r="W10" s="102"/>
      <c r="X10" s="125"/>
      <c r="Y10" s="116"/>
      <c r="Z10" s="116"/>
      <c r="AA10" s="116"/>
      <c r="AB10" s="116"/>
      <c r="AC10" s="116"/>
      <c r="AD10" s="102"/>
      <c r="AE10" s="102"/>
      <c r="AF10" s="102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</row>
    <row r="11" spans="1:49" s="14" customFormat="1" ht="12.75">
      <c r="A11" s="31"/>
      <c r="B11" s="31"/>
      <c r="C11" s="27"/>
      <c r="E11" s="7"/>
      <c r="H11" s="6"/>
      <c r="I11" s="8"/>
      <c r="J11" s="15"/>
      <c r="M11" s="103"/>
      <c r="N11" s="102"/>
      <c r="O11" s="102"/>
      <c r="P11" s="102"/>
      <c r="Q11" s="102"/>
      <c r="R11" s="102"/>
      <c r="S11" s="102" t="s">
        <v>26</v>
      </c>
      <c r="T11" s="104" t="b">
        <f>IF(E10="X",1,IF(F10="X",2))</f>
        <v>0</v>
      </c>
      <c r="U11" s="102"/>
      <c r="V11" s="102"/>
      <c r="W11" s="102"/>
      <c r="X11" s="125"/>
      <c r="Y11" s="116"/>
      <c r="Z11" s="116"/>
      <c r="AA11" s="116"/>
      <c r="AB11" s="116"/>
      <c r="AC11" s="116"/>
      <c r="AD11" s="102"/>
      <c r="AE11" s="102"/>
      <c r="AF11" s="102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</row>
    <row r="12" spans="1:49" s="14" customFormat="1" ht="12.75">
      <c r="A12" s="31"/>
      <c r="B12" s="31"/>
      <c r="C12" s="27"/>
      <c r="D12" s="81" t="s">
        <v>43</v>
      </c>
      <c r="E12" s="72"/>
      <c r="F12" s="84" t="s">
        <v>44</v>
      </c>
      <c r="G12" s="84" t="s">
        <v>45</v>
      </c>
      <c r="I12" s="69" t="s">
        <v>22</v>
      </c>
      <c r="J12" s="66" t="s">
        <v>23</v>
      </c>
      <c r="K12" s="13" t="s">
        <v>24</v>
      </c>
      <c r="M12" s="103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25"/>
      <c r="Y12" s="116" t="s">
        <v>40</v>
      </c>
      <c r="Z12" s="116"/>
      <c r="AA12" s="116"/>
      <c r="AB12" s="116"/>
      <c r="AC12" s="116"/>
      <c r="AD12" s="102"/>
      <c r="AE12" s="102"/>
      <c r="AF12" s="102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</row>
    <row r="13" spans="1:49" s="14" customFormat="1" ht="12.75">
      <c r="A13" s="31" t="s">
        <v>40</v>
      </c>
      <c r="B13" s="31"/>
      <c r="C13" s="27"/>
      <c r="D13" s="82"/>
      <c r="E13" s="83" t="s">
        <v>46</v>
      </c>
      <c r="F13" s="70"/>
      <c r="G13" s="110"/>
      <c r="I13" s="68" t="s">
        <v>25</v>
      </c>
      <c r="J13" s="67"/>
      <c r="K13" s="1"/>
      <c r="M13" s="103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25"/>
      <c r="Y13" s="116"/>
      <c r="Z13" s="116"/>
      <c r="AA13" s="116"/>
      <c r="AB13" s="116"/>
      <c r="AC13" s="116"/>
      <c r="AD13" s="102"/>
      <c r="AE13" s="102"/>
      <c r="AF13" s="102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</row>
    <row r="14" spans="1:49" s="14" customFormat="1" ht="12.75">
      <c r="A14" s="31"/>
      <c r="B14" s="31"/>
      <c r="C14" s="27"/>
      <c r="E14" s="7"/>
      <c r="G14" s="75"/>
      <c r="H14" s="6"/>
      <c r="I14" s="8"/>
      <c r="J14" s="15"/>
      <c r="M14" s="103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25"/>
      <c r="Y14" s="116"/>
      <c r="Z14" s="116"/>
      <c r="AA14" s="116"/>
      <c r="AB14" s="116"/>
      <c r="AC14" s="116"/>
      <c r="AD14" s="102"/>
      <c r="AE14" s="102"/>
      <c r="AF14" s="102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</row>
    <row r="15" spans="1:49" s="14" customFormat="1" ht="12.75">
      <c r="A15" s="16"/>
      <c r="B15" s="16"/>
      <c r="D15" s="160" t="s">
        <v>16</v>
      </c>
      <c r="E15" s="161"/>
      <c r="F15" s="148">
        <v>38838</v>
      </c>
      <c r="G15" s="162" t="s">
        <v>17</v>
      </c>
      <c r="H15" s="161"/>
      <c r="I15" s="149">
        <v>38991</v>
      </c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25"/>
      <c r="Y15" s="125"/>
      <c r="Z15" s="125"/>
      <c r="AA15" s="125"/>
      <c r="AB15" s="125"/>
      <c r="AC15" s="125"/>
      <c r="AD15" s="102"/>
      <c r="AE15" s="102"/>
      <c r="AF15" s="102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</row>
    <row r="16" spans="1:49" s="14" customFormat="1" ht="12.75">
      <c r="A16" s="16"/>
      <c r="B16" s="16"/>
      <c r="C16" s="16"/>
      <c r="D16" s="16"/>
      <c r="E16" s="17"/>
      <c r="F16" s="10"/>
      <c r="G16" s="10"/>
      <c r="H16" s="10"/>
      <c r="I16" s="18"/>
      <c r="J16" s="10"/>
      <c r="M16" s="102"/>
      <c r="N16" s="102"/>
      <c r="O16" s="102"/>
      <c r="P16" s="102"/>
      <c r="Q16" s="102"/>
      <c r="R16" s="102"/>
      <c r="S16" s="102" t="s">
        <v>34</v>
      </c>
      <c r="T16" s="102" t="b">
        <f>IF(F13="x",1,IF(G13="x",2))</f>
        <v>0</v>
      </c>
      <c r="U16" s="102"/>
      <c r="V16" s="102"/>
      <c r="W16" s="102"/>
      <c r="X16" s="125"/>
      <c r="Y16" s="125"/>
      <c r="Z16" s="125"/>
      <c r="AA16" s="125"/>
      <c r="AB16" s="125"/>
      <c r="AC16" s="125"/>
      <c r="AD16" s="102"/>
      <c r="AE16" s="102"/>
      <c r="AF16" s="102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</row>
    <row r="17" spans="2:49" s="14" customFormat="1" ht="12.75">
      <c r="B17" s="16"/>
      <c r="C17" s="16"/>
      <c r="D17" s="19" t="s">
        <v>0</v>
      </c>
      <c r="F17" s="20">
        <v>1</v>
      </c>
      <c r="G17" s="20">
        <v>2</v>
      </c>
      <c r="H17" s="20">
        <v>3</v>
      </c>
      <c r="I17" s="21">
        <v>4</v>
      </c>
      <c r="J17" s="22" t="s">
        <v>2</v>
      </c>
      <c r="M17" s="105"/>
      <c r="N17" s="102"/>
      <c r="O17" s="105"/>
      <c r="P17" s="102"/>
      <c r="Q17" s="102"/>
      <c r="R17" s="102"/>
      <c r="S17" s="102"/>
      <c r="T17" s="102"/>
      <c r="U17" s="102"/>
      <c r="V17" s="102"/>
      <c r="W17" s="102"/>
      <c r="X17" s="125"/>
      <c r="Y17" s="125"/>
      <c r="Z17" s="125"/>
      <c r="AA17" s="125"/>
      <c r="AB17" s="125"/>
      <c r="AC17" s="125"/>
      <c r="AD17" s="102"/>
      <c r="AE17" s="102"/>
      <c r="AF17" s="102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</row>
    <row r="18" spans="1:49" s="14" customFormat="1" ht="12.75">
      <c r="A18" s="5"/>
      <c r="B18" s="19"/>
      <c r="C18" s="18"/>
      <c r="D18" s="163" t="s">
        <v>1</v>
      </c>
      <c r="E18" s="164"/>
      <c r="F18" s="142">
        <f>F15</f>
        <v>38838</v>
      </c>
      <c r="G18" s="143">
        <v>38878</v>
      </c>
      <c r="H18" s="143">
        <v>38930</v>
      </c>
      <c r="I18" s="144">
        <v>38961</v>
      </c>
      <c r="J18" s="23"/>
      <c r="M18" s="107"/>
      <c r="N18" s="105"/>
      <c r="O18" s="106"/>
      <c r="P18" s="102"/>
      <c r="Q18" s="102"/>
      <c r="R18" s="102"/>
      <c r="S18" s="102" t="s">
        <v>52</v>
      </c>
      <c r="T18" s="102" t="b">
        <f>IF(J13="x",1,IF(K13="x",2))</f>
        <v>0</v>
      </c>
      <c r="U18" s="102"/>
      <c r="V18" s="102"/>
      <c r="W18" s="102"/>
      <c r="X18" s="125"/>
      <c r="Y18" s="125"/>
      <c r="Z18" s="125"/>
      <c r="AA18" s="125"/>
      <c r="AB18" s="125"/>
      <c r="AC18" s="125"/>
      <c r="AD18" s="102"/>
      <c r="AE18" s="102"/>
      <c r="AF18" s="102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</row>
    <row r="19" spans="1:49" s="14" customFormat="1" ht="12.75">
      <c r="A19" s="19"/>
      <c r="B19" s="19"/>
      <c r="C19" s="18"/>
      <c r="D19" s="163" t="s">
        <v>9</v>
      </c>
      <c r="E19" s="164"/>
      <c r="F19" s="145">
        <f>G18</f>
        <v>38878</v>
      </c>
      <c r="G19" s="143">
        <f>H18</f>
        <v>38930</v>
      </c>
      <c r="H19" s="143">
        <f>I18</f>
        <v>38961</v>
      </c>
      <c r="I19" s="144">
        <f>I15</f>
        <v>38991</v>
      </c>
      <c r="J19" s="25"/>
      <c r="M19" s="107"/>
      <c r="N19" s="105"/>
      <c r="O19" s="106"/>
      <c r="P19" s="102"/>
      <c r="Q19" s="102"/>
      <c r="R19" s="102"/>
      <c r="S19" s="102"/>
      <c r="T19" s="102"/>
      <c r="U19" s="102"/>
      <c r="V19" s="102"/>
      <c r="W19" s="102" t="s">
        <v>39</v>
      </c>
      <c r="X19" s="125"/>
      <c r="Y19" s="125"/>
      <c r="Z19" s="125"/>
      <c r="AA19" s="125"/>
      <c r="AB19" s="125"/>
      <c r="AC19" s="125"/>
      <c r="AD19" s="102"/>
      <c r="AE19" s="102"/>
      <c r="AF19" s="102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</row>
    <row r="20" spans="1:49" s="14" customFormat="1" ht="12.75">
      <c r="A20" s="5"/>
      <c r="B20" s="26"/>
      <c r="C20" s="27"/>
      <c r="D20" s="165" t="s">
        <v>3</v>
      </c>
      <c r="E20" s="166"/>
      <c r="F20" s="80">
        <f>-F15+G18</f>
        <v>40</v>
      </c>
      <c r="G20" s="28">
        <f>-G18+H18</f>
        <v>52</v>
      </c>
      <c r="H20" s="28">
        <f>-H18+I18</f>
        <v>31</v>
      </c>
      <c r="I20" s="28">
        <f>+I15-I18</f>
        <v>30</v>
      </c>
      <c r="J20" s="29">
        <f>SUM(F20:I20)</f>
        <v>153</v>
      </c>
      <c r="M20" s="119"/>
      <c r="N20" s="107"/>
      <c r="O20" s="106"/>
      <c r="P20" s="102"/>
      <c r="Q20" s="102"/>
      <c r="R20" s="102"/>
      <c r="S20" s="102"/>
      <c r="T20" s="102"/>
      <c r="U20" s="102"/>
      <c r="V20" s="102"/>
      <c r="W20" s="102"/>
      <c r="X20" s="125"/>
      <c r="Y20" s="125"/>
      <c r="Z20" s="125"/>
      <c r="AA20" s="125"/>
      <c r="AB20" s="125"/>
      <c r="AC20" s="125"/>
      <c r="AD20" s="102"/>
      <c r="AE20" s="102"/>
      <c r="AF20" s="102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</row>
    <row r="21" spans="1:49" s="14" customFormat="1" ht="12.75">
      <c r="A21" s="5"/>
      <c r="B21" s="26"/>
      <c r="C21" s="27"/>
      <c r="D21" s="117"/>
      <c r="E21" s="79"/>
      <c r="F21" s="32"/>
      <c r="G21" s="32"/>
      <c r="H21" s="32"/>
      <c r="I21" s="32"/>
      <c r="J21" s="32"/>
      <c r="M21" s="119"/>
      <c r="N21" s="107"/>
      <c r="O21" s="106"/>
      <c r="P21" s="102"/>
      <c r="Q21" s="102"/>
      <c r="R21" s="102"/>
      <c r="S21" s="102"/>
      <c r="T21" s="102"/>
      <c r="U21" s="102"/>
      <c r="V21" s="102"/>
      <c r="W21" s="102"/>
      <c r="X21" s="125"/>
      <c r="Y21" s="125"/>
      <c r="Z21" s="125"/>
      <c r="AA21" s="125"/>
      <c r="AB21" s="125"/>
      <c r="AC21" s="125"/>
      <c r="AD21" s="102"/>
      <c r="AE21" s="102"/>
      <c r="AF21" s="102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</row>
    <row r="22" spans="1:49" s="14" customFormat="1" ht="12.75">
      <c r="A22" s="16" t="s">
        <v>35</v>
      </c>
      <c r="B22" s="16"/>
      <c r="C22" s="5"/>
      <c r="D22" s="5"/>
      <c r="E22" s="5"/>
      <c r="F22" s="5"/>
      <c r="G22" s="5"/>
      <c r="H22" s="5"/>
      <c r="I22" s="5"/>
      <c r="J22" s="32"/>
      <c r="M22" s="119"/>
      <c r="N22" s="107"/>
      <c r="O22" s="106"/>
      <c r="P22" s="102"/>
      <c r="Q22" s="102"/>
      <c r="R22" s="102"/>
      <c r="S22" s="102"/>
      <c r="T22" s="102"/>
      <c r="U22" s="102"/>
      <c r="V22" s="102"/>
      <c r="W22" s="102"/>
      <c r="X22" s="125"/>
      <c r="Y22" s="125"/>
      <c r="Z22" s="125"/>
      <c r="AA22" s="125"/>
      <c r="AB22" s="125"/>
      <c r="AC22" s="125"/>
      <c r="AD22" s="102"/>
      <c r="AE22" s="102"/>
      <c r="AF22" s="102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</row>
    <row r="23" spans="1:49" s="14" customFormat="1" ht="12.75">
      <c r="A23" s="5" t="s">
        <v>10</v>
      </c>
      <c r="B23" s="5"/>
      <c r="C23" s="5"/>
      <c r="D23" s="5"/>
      <c r="F23" s="152"/>
      <c r="G23" s="152"/>
      <c r="H23" s="152"/>
      <c r="I23" s="152"/>
      <c r="J23" s="32"/>
      <c r="M23" s="119"/>
      <c r="N23" s="107"/>
      <c r="O23" s="106"/>
      <c r="P23" s="102"/>
      <c r="Q23" s="102"/>
      <c r="R23" s="102"/>
      <c r="S23" s="102"/>
      <c r="T23" s="102"/>
      <c r="U23" s="102"/>
      <c r="V23" s="102"/>
      <c r="W23" s="102"/>
      <c r="X23" s="125"/>
      <c r="Y23" s="125"/>
      <c r="Z23" s="125"/>
      <c r="AA23" s="125"/>
      <c r="AB23" s="125"/>
      <c r="AC23" s="125"/>
      <c r="AD23" s="102"/>
      <c r="AE23" s="102"/>
      <c r="AF23" s="102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</row>
    <row r="24" spans="1:49" s="14" customFormat="1" ht="12.75">
      <c r="A24" s="5" t="s">
        <v>49</v>
      </c>
      <c r="B24" s="5"/>
      <c r="C24" s="5"/>
      <c r="D24" s="5"/>
      <c r="F24" s="152"/>
      <c r="G24" s="152"/>
      <c r="H24" s="152"/>
      <c r="I24" s="152"/>
      <c r="J24" s="32"/>
      <c r="M24" s="119"/>
      <c r="N24" s="107"/>
      <c r="O24" s="106"/>
      <c r="P24" s="102"/>
      <c r="Q24" s="102"/>
      <c r="R24" s="102"/>
      <c r="S24" s="102"/>
      <c r="T24" s="102"/>
      <c r="U24" s="102"/>
      <c r="V24" s="102"/>
      <c r="W24" s="102"/>
      <c r="X24" s="125"/>
      <c r="Y24" s="125"/>
      <c r="Z24" s="125"/>
      <c r="AA24" s="125"/>
      <c r="AB24" s="125"/>
      <c r="AC24" s="125"/>
      <c r="AD24" s="102"/>
      <c r="AE24" s="102"/>
      <c r="AF24" s="102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</row>
    <row r="25" spans="1:49" s="14" customFormat="1" ht="12.75">
      <c r="A25" s="5"/>
      <c r="B25" s="26"/>
      <c r="C25" s="27"/>
      <c r="D25" s="31"/>
      <c r="E25" s="32"/>
      <c r="F25" s="32"/>
      <c r="G25" s="32"/>
      <c r="H25" s="32"/>
      <c r="I25" s="32"/>
      <c r="J25" s="30"/>
      <c r="M25" s="119"/>
      <c r="N25" s="107"/>
      <c r="O25" s="106"/>
      <c r="P25" s="102"/>
      <c r="Q25" s="102"/>
      <c r="R25" s="102"/>
      <c r="S25" s="102"/>
      <c r="T25" s="102"/>
      <c r="U25" s="102"/>
      <c r="V25" s="102"/>
      <c r="W25" s="102"/>
      <c r="X25" s="125"/>
      <c r="Y25" s="125"/>
      <c r="Z25" s="125"/>
      <c r="AA25" s="125"/>
      <c r="AB25" s="125"/>
      <c r="AC25" s="125"/>
      <c r="AD25" s="102"/>
      <c r="AE25" s="102"/>
      <c r="AF25" s="102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</row>
    <row r="26" spans="1:49" s="14" customFormat="1" ht="12.75">
      <c r="A26" s="33" t="s">
        <v>36</v>
      </c>
      <c r="G26" s="24"/>
      <c r="H26" s="24"/>
      <c r="I26" s="32"/>
      <c r="J26" s="30"/>
      <c r="K26" s="30"/>
      <c r="M26" s="106"/>
      <c r="N26" s="105"/>
      <c r="O26" s="105"/>
      <c r="P26" s="102"/>
      <c r="Q26" s="102"/>
      <c r="R26" s="102"/>
      <c r="S26" s="102"/>
      <c r="T26" s="102"/>
      <c r="U26" s="102"/>
      <c r="V26" s="102"/>
      <c r="W26" s="102"/>
      <c r="X26" s="125"/>
      <c r="Y26" s="125"/>
      <c r="Z26" s="125"/>
      <c r="AA26" s="125"/>
      <c r="AB26" s="125"/>
      <c r="AC26" s="125"/>
      <c r="AD26" s="102"/>
      <c r="AE26" s="102"/>
      <c r="AF26" s="102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</row>
    <row r="27" spans="2:49" s="14" customFormat="1" ht="12.75">
      <c r="B27" s="33"/>
      <c r="C27" s="33"/>
      <c r="D27" s="5" t="s">
        <v>0</v>
      </c>
      <c r="E27" s="5"/>
      <c r="F27" s="97" t="s">
        <v>4</v>
      </c>
      <c r="G27" s="74"/>
      <c r="H27" s="74"/>
      <c r="I27" s="74"/>
      <c r="J27" s="5"/>
      <c r="K27" s="5"/>
      <c r="L27" s="34" t="s">
        <v>18</v>
      </c>
      <c r="M27" s="105"/>
      <c r="N27" s="105"/>
      <c r="O27" s="105"/>
      <c r="P27" s="102"/>
      <c r="Q27" s="102"/>
      <c r="R27" s="102"/>
      <c r="S27" s="102"/>
      <c r="T27" s="102"/>
      <c r="U27" s="102"/>
      <c r="V27" s="102"/>
      <c r="W27" s="102"/>
      <c r="X27" s="125"/>
      <c r="Y27" s="125"/>
      <c r="Z27" s="125"/>
      <c r="AA27" s="125"/>
      <c r="AB27" s="125"/>
      <c r="AC27" s="125"/>
      <c r="AD27" s="102"/>
      <c r="AE27" s="102"/>
      <c r="AF27" s="102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</row>
    <row r="28" spans="2:49" s="14" customFormat="1" ht="12.75">
      <c r="B28" s="9" t="s">
        <v>7</v>
      </c>
      <c r="C28" s="9"/>
      <c r="D28" s="30">
        <v>1</v>
      </c>
      <c r="E28" s="4"/>
      <c r="F28" s="98">
        <f>T39</f>
        <v>48.9</v>
      </c>
      <c r="G28" s="85"/>
      <c r="H28" s="85"/>
      <c r="I28" s="85"/>
      <c r="J28" s="35">
        <f>E28*F28</f>
        <v>0</v>
      </c>
      <c r="K28" s="36" t="s">
        <v>5</v>
      </c>
      <c r="L28" s="137"/>
      <c r="M28" s="106"/>
      <c r="N28" s="105"/>
      <c r="O28" s="105"/>
      <c r="P28" s="102"/>
      <c r="Q28" s="102"/>
      <c r="R28" s="102"/>
      <c r="S28" s="102"/>
      <c r="T28" s="102"/>
      <c r="U28" s="102"/>
      <c r="V28" s="102"/>
      <c r="W28" s="102"/>
      <c r="X28" s="125"/>
      <c r="Y28" s="125"/>
      <c r="Z28" s="125"/>
      <c r="AA28" s="125"/>
      <c r="AB28" s="125"/>
      <c r="AC28" s="125"/>
      <c r="AD28" s="102"/>
      <c r="AE28" s="102"/>
      <c r="AF28" s="102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</row>
    <row r="29" spans="2:49" s="14" customFormat="1" ht="12.75">
      <c r="B29" s="9" t="s">
        <v>7</v>
      </c>
      <c r="C29" s="9"/>
      <c r="D29" s="30">
        <v>2</v>
      </c>
      <c r="E29" s="3"/>
      <c r="F29" s="86"/>
      <c r="G29" s="98">
        <f>T40</f>
        <v>23.9</v>
      </c>
      <c r="H29" s="86"/>
      <c r="I29" s="86"/>
      <c r="J29" s="37">
        <f>E29*G29</f>
        <v>0</v>
      </c>
      <c r="K29" s="38" t="s">
        <v>5</v>
      </c>
      <c r="L29" s="138"/>
      <c r="M29" s="120"/>
      <c r="N29" s="105"/>
      <c r="O29" s="105"/>
      <c r="P29" s="102"/>
      <c r="Q29" s="102"/>
      <c r="R29" s="102"/>
      <c r="S29" s="102"/>
      <c r="T29" s="102"/>
      <c r="U29" s="102"/>
      <c r="V29" s="102"/>
      <c r="W29" s="102"/>
      <c r="X29" s="125"/>
      <c r="Y29" s="125"/>
      <c r="Z29" s="125"/>
      <c r="AA29" s="125"/>
      <c r="AB29" s="125"/>
      <c r="AC29" s="125"/>
      <c r="AD29" s="102"/>
      <c r="AE29" s="102"/>
      <c r="AF29" s="102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</row>
    <row r="30" spans="2:49" s="14" customFormat="1" ht="12.75">
      <c r="B30" s="9" t="s">
        <v>7</v>
      </c>
      <c r="C30" s="9"/>
      <c r="D30" s="30">
        <v>3</v>
      </c>
      <c r="E30" s="3"/>
      <c r="F30" s="86"/>
      <c r="G30" s="86"/>
      <c r="H30" s="98">
        <f>T41</f>
        <v>20</v>
      </c>
      <c r="I30" s="86"/>
      <c r="J30" s="37">
        <f>E30*H30</f>
        <v>0</v>
      </c>
      <c r="K30" s="38" t="s">
        <v>5</v>
      </c>
      <c r="L30" s="138"/>
      <c r="M30" s="106"/>
      <c r="N30" s="105"/>
      <c r="O30" s="105"/>
      <c r="P30" s="102"/>
      <c r="Q30" s="102"/>
      <c r="R30" s="102" t="s">
        <v>30</v>
      </c>
      <c r="S30" s="102"/>
      <c r="T30" s="102"/>
      <c r="U30" s="102"/>
      <c r="V30" s="103"/>
      <c r="W30" s="103"/>
      <c r="X30" s="133"/>
      <c r="Y30" s="128"/>
      <c r="Z30" s="128"/>
      <c r="AA30" s="127"/>
      <c r="AB30" s="127"/>
      <c r="AC30" s="127"/>
      <c r="AD30" s="102"/>
      <c r="AE30" s="102"/>
      <c r="AF30" s="102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</row>
    <row r="31" spans="2:49" s="14" customFormat="1" ht="12.75">
      <c r="B31" s="9" t="s">
        <v>8</v>
      </c>
      <c r="C31" s="9"/>
      <c r="D31" s="30">
        <v>4</v>
      </c>
      <c r="E31" s="3"/>
      <c r="F31" s="87"/>
      <c r="G31" s="87"/>
      <c r="H31" s="87"/>
      <c r="I31" s="98">
        <f>T42</f>
        <v>20</v>
      </c>
      <c r="J31" s="99">
        <f>E31*I31</f>
        <v>0</v>
      </c>
      <c r="K31" s="39" t="s">
        <v>5</v>
      </c>
      <c r="L31" s="139">
        <f>F28*F20+G29*G20+H30*H20+I31*I20</f>
        <v>4418.8</v>
      </c>
      <c r="M31" s="105"/>
      <c r="N31" s="105"/>
      <c r="O31" s="105"/>
      <c r="P31" s="102"/>
      <c r="Q31" s="102"/>
      <c r="R31" s="102" t="str">
        <f>"+ vand"</f>
        <v>+ vand</v>
      </c>
      <c r="S31" s="102" t="str">
        <f>"- vand"</f>
        <v>- vand</v>
      </c>
      <c r="T31" s="102" t="str">
        <f>"- vand"</f>
        <v>- vand</v>
      </c>
      <c r="U31" s="102"/>
      <c r="V31" s="102"/>
      <c r="W31" s="102"/>
      <c r="X31" s="134"/>
      <c r="Y31" s="127"/>
      <c r="Z31" s="127"/>
      <c r="AA31" s="127"/>
      <c r="AB31" s="127"/>
      <c r="AC31" s="127"/>
      <c r="AD31" s="102"/>
      <c r="AE31" s="102"/>
      <c r="AF31" s="102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</row>
    <row r="32" spans="2:49" s="14" customFormat="1" ht="12.75">
      <c r="B32" s="5"/>
      <c r="C32" s="5"/>
      <c r="D32" s="24"/>
      <c r="E32" s="2"/>
      <c r="F32" s="30"/>
      <c r="G32" s="30"/>
      <c r="H32" s="30"/>
      <c r="I32" s="30"/>
      <c r="J32" s="40"/>
      <c r="K32" s="41"/>
      <c r="M32" s="105"/>
      <c r="N32" s="105"/>
      <c r="O32" s="105"/>
      <c r="P32" s="102"/>
      <c r="Q32" s="102"/>
      <c r="R32" s="102" t="s">
        <v>31</v>
      </c>
      <c r="S32" s="102" t="s">
        <v>32</v>
      </c>
      <c r="T32" s="102" t="s">
        <v>33</v>
      </c>
      <c r="U32" s="102"/>
      <c r="V32" s="102"/>
      <c r="W32" s="102"/>
      <c r="X32" s="134"/>
      <c r="Y32" s="127"/>
      <c r="Z32" s="127"/>
      <c r="AA32" s="127"/>
      <c r="AB32" s="127"/>
      <c r="AC32" s="127"/>
      <c r="AD32" s="102"/>
      <c r="AE32" s="102"/>
      <c r="AF32" s="102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</row>
    <row r="33" spans="1:49" s="14" customFormat="1" ht="12.75">
      <c r="A33" s="42" t="s">
        <v>12</v>
      </c>
      <c r="B33" s="42"/>
      <c r="C33" s="24"/>
      <c r="D33" s="2"/>
      <c r="E33" s="30"/>
      <c r="F33" s="30"/>
      <c r="G33" s="30"/>
      <c r="H33" s="30"/>
      <c r="I33" s="40"/>
      <c r="J33" s="41"/>
      <c r="L33" s="5"/>
      <c r="M33" s="105"/>
      <c r="N33" s="105"/>
      <c r="O33" s="105"/>
      <c r="P33" s="102"/>
      <c r="Q33" s="102"/>
      <c r="R33" s="102">
        <v>57.6</v>
      </c>
      <c r="S33" s="102">
        <v>53.8</v>
      </c>
      <c r="T33" s="102">
        <v>48.9</v>
      </c>
      <c r="U33" s="102"/>
      <c r="V33" s="102"/>
      <c r="W33" s="102"/>
      <c r="X33" s="134"/>
      <c r="Y33" s="127"/>
      <c r="Z33" s="127"/>
      <c r="AA33" s="127"/>
      <c r="AB33" s="127"/>
      <c r="AC33" s="127"/>
      <c r="AD33" s="102"/>
      <c r="AE33" s="102"/>
      <c r="AF33" s="102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</row>
    <row r="34" spans="2:49" s="14" customFormat="1" ht="12.75">
      <c r="B34" s="9" t="s">
        <v>7</v>
      </c>
      <c r="C34" s="9"/>
      <c r="D34" s="30">
        <v>2</v>
      </c>
      <c r="E34" s="3"/>
      <c r="F34" s="88"/>
      <c r="G34" s="100">
        <v>10</v>
      </c>
      <c r="H34" s="89"/>
      <c r="I34" s="90"/>
      <c r="J34" s="35">
        <f>G34*E34</f>
        <v>0</v>
      </c>
      <c r="K34" s="36" t="s">
        <v>5</v>
      </c>
      <c r="L34" s="137"/>
      <c r="M34" s="120"/>
      <c r="N34" s="105"/>
      <c r="O34" s="105"/>
      <c r="P34" s="102"/>
      <c r="Q34" s="102"/>
      <c r="R34" s="102">
        <v>43.9</v>
      </c>
      <c r="S34" s="102">
        <v>37.8</v>
      </c>
      <c r="T34" s="102">
        <v>23.9</v>
      </c>
      <c r="U34" s="102"/>
      <c r="V34" s="102"/>
      <c r="W34" s="102"/>
      <c r="X34" s="134"/>
      <c r="Y34" s="127"/>
      <c r="Z34" s="127"/>
      <c r="AA34" s="127"/>
      <c r="AB34" s="127"/>
      <c r="AC34" s="127"/>
      <c r="AD34" s="102"/>
      <c r="AE34" s="102"/>
      <c r="AF34" s="102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</row>
    <row r="35" spans="2:49" s="14" customFormat="1" ht="12.75">
      <c r="B35" s="24" t="s">
        <v>7</v>
      </c>
      <c r="C35" s="24"/>
      <c r="D35" s="30">
        <v>3</v>
      </c>
      <c r="E35" s="3"/>
      <c r="F35" s="91"/>
      <c r="G35" s="92"/>
      <c r="H35" s="100">
        <v>30</v>
      </c>
      <c r="I35" s="93"/>
      <c r="J35" s="37">
        <f>E35*H35</f>
        <v>0</v>
      </c>
      <c r="K35" s="38" t="s">
        <v>5</v>
      </c>
      <c r="L35" s="138"/>
      <c r="M35" s="106"/>
      <c r="N35" s="105"/>
      <c r="O35" s="105" t="s">
        <v>40</v>
      </c>
      <c r="P35" s="102"/>
      <c r="Q35" s="102"/>
      <c r="R35" s="102">
        <v>30</v>
      </c>
      <c r="S35" s="102">
        <v>20</v>
      </c>
      <c r="T35" s="102">
        <v>20</v>
      </c>
      <c r="U35" s="102"/>
      <c r="V35" s="102"/>
      <c r="W35" s="102"/>
      <c r="X35" s="134"/>
      <c r="Y35" s="127"/>
      <c r="Z35" s="127"/>
      <c r="AA35" s="127"/>
      <c r="AB35" s="127"/>
      <c r="AC35" s="127"/>
      <c r="AD35" s="102"/>
      <c r="AE35" s="102"/>
      <c r="AF35" s="102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</row>
    <row r="36" spans="2:49" s="14" customFormat="1" ht="12.75">
      <c r="B36" s="24" t="s">
        <v>7</v>
      </c>
      <c r="C36" s="24"/>
      <c r="D36" s="30">
        <v>4</v>
      </c>
      <c r="E36" s="3"/>
      <c r="F36" s="94"/>
      <c r="G36" s="95"/>
      <c r="H36" s="95"/>
      <c r="I36" s="100">
        <v>20</v>
      </c>
      <c r="J36" s="99">
        <f>E36*I36</f>
        <v>0</v>
      </c>
      <c r="K36" s="39" t="s">
        <v>5</v>
      </c>
      <c r="L36" s="140">
        <f>G34*G20+H35*H20+I31*I20</f>
        <v>2050</v>
      </c>
      <c r="M36" s="105"/>
      <c r="N36" s="105"/>
      <c r="O36" s="105"/>
      <c r="P36" s="102"/>
      <c r="Q36" s="102"/>
      <c r="R36" s="102">
        <v>25</v>
      </c>
      <c r="S36" s="102">
        <v>20</v>
      </c>
      <c r="T36" s="102">
        <v>20</v>
      </c>
      <c r="U36" s="102"/>
      <c r="V36" s="102"/>
      <c r="W36" s="102"/>
      <c r="X36" s="134"/>
      <c r="Y36" s="127"/>
      <c r="Z36" s="127"/>
      <c r="AA36" s="127"/>
      <c r="AB36" s="127"/>
      <c r="AC36" s="127"/>
      <c r="AD36" s="102"/>
      <c r="AE36" s="102"/>
      <c r="AF36" s="102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</row>
    <row r="37" spans="2:49" s="14" customFormat="1" ht="12.75">
      <c r="B37" s="24"/>
      <c r="C37" s="24"/>
      <c r="D37" s="30"/>
      <c r="E37" s="2"/>
      <c r="F37" s="43"/>
      <c r="G37" s="30"/>
      <c r="H37" s="30"/>
      <c r="I37" s="30"/>
      <c r="J37" s="40"/>
      <c r="K37" s="41"/>
      <c r="L37" s="9"/>
      <c r="M37" s="105"/>
      <c r="N37" s="105"/>
      <c r="O37" s="105"/>
      <c r="P37" s="102"/>
      <c r="Q37" s="102"/>
      <c r="R37" s="102"/>
      <c r="S37" s="102"/>
      <c r="T37" s="102"/>
      <c r="U37" s="102"/>
      <c r="V37" s="102"/>
      <c r="W37" s="102"/>
      <c r="X37" s="125"/>
      <c r="Y37" s="125"/>
      <c r="Z37" s="125"/>
      <c r="AA37" s="127"/>
      <c r="AB37" s="127"/>
      <c r="AC37" s="127"/>
      <c r="AD37" s="102"/>
      <c r="AE37" s="102"/>
      <c r="AF37" s="102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</row>
    <row r="38" spans="1:49" s="14" customFormat="1" ht="12.75">
      <c r="A38" s="16" t="s">
        <v>11</v>
      </c>
      <c r="B38" s="16"/>
      <c r="C38" s="24"/>
      <c r="D38" s="2"/>
      <c r="E38" s="43"/>
      <c r="F38" s="30"/>
      <c r="G38" s="30"/>
      <c r="H38" s="30"/>
      <c r="I38" s="40"/>
      <c r="J38" s="41"/>
      <c r="L38" s="5"/>
      <c r="M38" s="105"/>
      <c r="N38" s="105"/>
      <c r="O38" s="105"/>
      <c r="P38" s="102"/>
      <c r="Q38" s="102"/>
      <c r="R38" s="102"/>
      <c r="S38" s="102"/>
      <c r="T38" s="102"/>
      <c r="U38" s="102"/>
      <c r="V38" s="102"/>
      <c r="W38" s="102"/>
      <c r="X38" s="125"/>
      <c r="Y38" s="125"/>
      <c r="Z38" s="125"/>
      <c r="AA38" s="127"/>
      <c r="AB38" s="127"/>
      <c r="AC38" s="127"/>
      <c r="AD38" s="102"/>
      <c r="AE38" s="102"/>
      <c r="AF38" s="102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</row>
    <row r="39" spans="2:49" s="14" customFormat="1" ht="12.75">
      <c r="B39" s="24" t="s">
        <v>7</v>
      </c>
      <c r="C39" s="24"/>
      <c r="D39" s="30" t="s">
        <v>20</v>
      </c>
      <c r="E39" s="4"/>
      <c r="F39" s="156">
        <v>20</v>
      </c>
      <c r="G39" s="157"/>
      <c r="H39" s="96"/>
      <c r="I39" s="96"/>
      <c r="J39" s="35">
        <f>E39*F39</f>
        <v>0</v>
      </c>
      <c r="K39" s="36" t="s">
        <v>5</v>
      </c>
      <c r="L39" s="137"/>
      <c r="M39" s="105"/>
      <c r="N39" s="105"/>
      <c r="O39" s="105"/>
      <c r="P39" s="102"/>
      <c r="Q39" s="102"/>
      <c r="R39" s="102"/>
      <c r="S39" s="102"/>
      <c r="T39" s="102">
        <f>IF($J$13="x",R33,IF(AND($K$13="x",$G$13="x"),S33,T33))</f>
        <v>48.9</v>
      </c>
      <c r="U39" s="102"/>
      <c r="V39" s="102"/>
      <c r="W39" s="102"/>
      <c r="X39" s="125"/>
      <c r="Y39" s="125"/>
      <c r="Z39" s="125"/>
      <c r="AA39" s="127"/>
      <c r="AB39" s="127"/>
      <c r="AC39" s="127"/>
      <c r="AD39" s="102"/>
      <c r="AE39" s="102"/>
      <c r="AF39" s="102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</row>
    <row r="40" spans="2:49" s="14" customFormat="1" ht="12.75">
      <c r="B40" s="24" t="s">
        <v>7</v>
      </c>
      <c r="C40" s="24"/>
      <c r="D40" s="30" t="s">
        <v>21</v>
      </c>
      <c r="E40" s="3"/>
      <c r="F40" s="96"/>
      <c r="G40" s="96"/>
      <c r="H40" s="156">
        <v>10</v>
      </c>
      <c r="I40" s="157"/>
      <c r="J40" s="99">
        <f>E40*H40</f>
        <v>0</v>
      </c>
      <c r="K40" s="39" t="s">
        <v>5</v>
      </c>
      <c r="L40" s="139">
        <f>F39*(F20+G20)+H40*(H20+I20)</f>
        <v>2450</v>
      </c>
      <c r="M40" s="105"/>
      <c r="N40" s="105"/>
      <c r="O40" s="105"/>
      <c r="P40" s="102"/>
      <c r="Q40" s="102"/>
      <c r="R40" s="102"/>
      <c r="S40" s="102"/>
      <c r="T40" s="102">
        <f>IF($J$13="x",R34,IF(AND($K$13="x",$G$13="x"),S34,T34))</f>
        <v>23.9</v>
      </c>
      <c r="U40" s="102"/>
      <c r="V40" s="102"/>
      <c r="W40" s="102"/>
      <c r="X40" s="125"/>
      <c r="Y40" s="125"/>
      <c r="Z40" s="125"/>
      <c r="AA40" s="127"/>
      <c r="AB40" s="127"/>
      <c r="AC40" s="127"/>
      <c r="AD40" s="102"/>
      <c r="AE40" s="102"/>
      <c r="AF40" s="102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</row>
    <row r="41" spans="2:49" s="14" customFormat="1" ht="9.75" customHeight="1">
      <c r="B41" s="24"/>
      <c r="C41" s="24"/>
      <c r="D41" s="30"/>
      <c r="E41" s="2"/>
      <c r="F41" s="30"/>
      <c r="G41" s="30"/>
      <c r="H41" s="30"/>
      <c r="I41" s="118"/>
      <c r="J41" s="40"/>
      <c r="K41" s="41"/>
      <c r="L41" s="5"/>
      <c r="M41" s="105"/>
      <c r="N41" s="105"/>
      <c r="O41" s="105"/>
      <c r="P41" s="102"/>
      <c r="Q41" s="102"/>
      <c r="R41" s="102"/>
      <c r="S41" s="102"/>
      <c r="T41" s="102">
        <f>IF($J$13="x",R35,IF(AND($K$13="x",$G$13="x"),S35,T35))</f>
        <v>20</v>
      </c>
      <c r="U41" s="102"/>
      <c r="V41" s="102"/>
      <c r="W41" s="102"/>
      <c r="X41" s="125"/>
      <c r="Y41" s="125"/>
      <c r="Z41" s="125"/>
      <c r="AA41" s="125"/>
      <c r="AB41" s="125"/>
      <c r="AC41" s="125"/>
      <c r="AD41" s="102"/>
      <c r="AE41" s="102"/>
      <c r="AF41" s="102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</row>
    <row r="42" spans="2:49" s="14" customFormat="1" ht="8.25" customHeight="1">
      <c r="B42" s="24"/>
      <c r="C42" s="24"/>
      <c r="D42" s="30"/>
      <c r="E42" s="2"/>
      <c r="F42" s="30"/>
      <c r="G42" s="30"/>
      <c r="H42" s="30"/>
      <c r="I42" s="118"/>
      <c r="J42" s="40"/>
      <c r="K42" s="41"/>
      <c r="L42" s="5"/>
      <c r="M42" s="105"/>
      <c r="N42" s="105"/>
      <c r="O42" s="105"/>
      <c r="P42" s="102"/>
      <c r="Q42" s="102"/>
      <c r="R42" s="102"/>
      <c r="S42" s="102"/>
      <c r="T42" s="102">
        <f>IF($J$13="x",R36,IF(AND($K$13="x",$G$13="x"),S36,T36))</f>
        <v>20</v>
      </c>
      <c r="U42" s="102"/>
      <c r="V42" s="102"/>
      <c r="W42" s="102"/>
      <c r="X42" s="125"/>
      <c r="Y42" s="125"/>
      <c r="Z42" s="125"/>
      <c r="AA42" s="125"/>
      <c r="AB42" s="125"/>
      <c r="AC42" s="125"/>
      <c r="AD42" s="102"/>
      <c r="AE42" s="102"/>
      <c r="AF42" s="102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77"/>
    </row>
    <row r="43" spans="2:49" s="14" customFormat="1" ht="12.75">
      <c r="B43" s="24"/>
      <c r="C43" s="24"/>
      <c r="D43" s="30"/>
      <c r="E43" s="2"/>
      <c r="F43" s="30"/>
      <c r="G43" s="30"/>
      <c r="H43" s="30"/>
      <c r="I43" s="118"/>
      <c r="J43" s="40"/>
      <c r="K43" s="41"/>
      <c r="L43" s="5"/>
      <c r="M43" s="105"/>
      <c r="N43" s="105"/>
      <c r="O43" s="105" t="s">
        <v>41</v>
      </c>
      <c r="P43" s="102"/>
      <c r="Q43" s="102"/>
      <c r="R43" s="102"/>
      <c r="S43" s="102"/>
      <c r="T43" s="102"/>
      <c r="U43" s="102"/>
      <c r="V43" s="102"/>
      <c r="W43" s="102"/>
      <c r="X43" s="125"/>
      <c r="Y43" s="125"/>
      <c r="Z43" s="125"/>
      <c r="AA43" s="125"/>
      <c r="AB43" s="125"/>
      <c r="AC43" s="125"/>
      <c r="AD43" s="102"/>
      <c r="AE43" s="102"/>
      <c r="AF43" s="102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</row>
    <row r="44" spans="2:49" s="14" customFormat="1" ht="12.75">
      <c r="B44" s="24"/>
      <c r="C44" s="24"/>
      <c r="D44" s="30"/>
      <c r="E44" s="2"/>
      <c r="F44" s="30"/>
      <c r="G44" s="30"/>
      <c r="H44" s="30"/>
      <c r="I44" s="118"/>
      <c r="J44" s="40"/>
      <c r="K44" s="41"/>
      <c r="L44" s="5"/>
      <c r="M44" s="105"/>
      <c r="N44" s="105">
        <v>0</v>
      </c>
      <c r="O44" s="105">
        <v>0</v>
      </c>
      <c r="P44" s="102">
        <v>0</v>
      </c>
      <c r="Q44" s="102">
        <v>0</v>
      </c>
      <c r="R44" s="102"/>
      <c r="S44" s="102"/>
      <c r="T44" s="102"/>
      <c r="U44" s="102"/>
      <c r="V44" s="102"/>
      <c r="W44" s="102"/>
      <c r="X44" s="125"/>
      <c r="Y44" s="125"/>
      <c r="Z44" s="125"/>
      <c r="AA44" s="125"/>
      <c r="AB44" s="125"/>
      <c r="AC44" s="125"/>
      <c r="AD44" s="102"/>
      <c r="AE44" s="102"/>
      <c r="AF44" s="102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</row>
    <row r="45" spans="2:49" s="14" customFormat="1" ht="12.75">
      <c r="B45" s="24"/>
      <c r="C45" s="24" t="s">
        <v>42</v>
      </c>
      <c r="D45" s="30"/>
      <c r="E45" s="2"/>
      <c r="F45" s="30"/>
      <c r="G45" s="30"/>
      <c r="H45" s="30"/>
      <c r="I45" s="118"/>
      <c r="J45" s="40"/>
      <c r="K45" s="41"/>
      <c r="L45" s="5"/>
      <c r="M45" s="105"/>
      <c r="N45" s="105">
        <v>1</v>
      </c>
      <c r="O45" s="141">
        <f>F28</f>
        <v>48.9</v>
      </c>
      <c r="P45" s="102">
        <v>0</v>
      </c>
      <c r="Q45" s="104">
        <f>F39</f>
        <v>20</v>
      </c>
      <c r="R45" s="102"/>
      <c r="S45" s="102"/>
      <c r="T45" s="102"/>
      <c r="U45" s="102"/>
      <c r="V45" s="102"/>
      <c r="W45" s="102"/>
      <c r="X45" s="125"/>
      <c r="Y45" s="125"/>
      <c r="Z45" s="125"/>
      <c r="AA45" s="125"/>
      <c r="AB45" s="125"/>
      <c r="AC45" s="125"/>
      <c r="AD45" s="102"/>
      <c r="AE45" s="102"/>
      <c r="AF45" s="102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</row>
    <row r="46" spans="2:49" s="14" customFormat="1" ht="12.75">
      <c r="B46" s="24"/>
      <c r="C46" s="24"/>
      <c r="D46" s="30"/>
      <c r="E46" s="2"/>
      <c r="F46" s="30"/>
      <c r="G46" s="30"/>
      <c r="H46" s="30"/>
      <c r="I46" s="118"/>
      <c r="J46" s="40"/>
      <c r="K46" s="41"/>
      <c r="L46" s="5"/>
      <c r="M46" s="105"/>
      <c r="N46" s="105">
        <v>2</v>
      </c>
      <c r="O46" s="141">
        <f>G29</f>
        <v>23.9</v>
      </c>
      <c r="P46" s="104">
        <f>G34</f>
        <v>10</v>
      </c>
      <c r="Q46" s="104">
        <f>F39</f>
        <v>20</v>
      </c>
      <c r="R46" s="102"/>
      <c r="S46" s="102"/>
      <c r="T46" s="102"/>
      <c r="U46" s="102"/>
      <c r="V46" s="102"/>
      <c r="W46" s="102"/>
      <c r="X46" s="125"/>
      <c r="Y46" s="125"/>
      <c r="Z46" s="125"/>
      <c r="AA46" s="125"/>
      <c r="AB46" s="125"/>
      <c r="AC46" s="125"/>
      <c r="AD46" s="102"/>
      <c r="AE46" s="102"/>
      <c r="AF46" s="102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7"/>
    </row>
    <row r="47" spans="2:49" s="14" customFormat="1" ht="12.75">
      <c r="B47" s="24"/>
      <c r="C47" s="24"/>
      <c r="D47" s="30"/>
      <c r="E47" s="2"/>
      <c r="F47" s="30"/>
      <c r="G47" s="30"/>
      <c r="H47" s="30"/>
      <c r="I47" s="118"/>
      <c r="J47" s="40"/>
      <c r="K47" s="41"/>
      <c r="L47" s="5"/>
      <c r="M47" s="105"/>
      <c r="N47" s="105">
        <v>3</v>
      </c>
      <c r="O47" s="141">
        <f>H30</f>
        <v>20</v>
      </c>
      <c r="P47" s="104">
        <f>H35</f>
        <v>30</v>
      </c>
      <c r="Q47" s="104">
        <f>H40</f>
        <v>10</v>
      </c>
      <c r="R47" s="102"/>
      <c r="S47" s="102"/>
      <c r="T47" s="102"/>
      <c r="U47" s="102"/>
      <c r="V47" s="102"/>
      <c r="W47" s="102"/>
      <c r="X47" s="125"/>
      <c r="Y47" s="125"/>
      <c r="Z47" s="125"/>
      <c r="AA47" s="125"/>
      <c r="AB47" s="125"/>
      <c r="AC47" s="125"/>
      <c r="AD47" s="102"/>
      <c r="AE47" s="102"/>
      <c r="AF47" s="102"/>
      <c r="AG47" s="77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77"/>
      <c r="AS47" s="77"/>
      <c r="AT47" s="77"/>
      <c r="AU47" s="77"/>
      <c r="AV47" s="77"/>
      <c r="AW47" s="77"/>
    </row>
    <row r="48" spans="2:49" s="14" customFormat="1" ht="12.75">
      <c r="B48" s="24"/>
      <c r="C48" s="24"/>
      <c r="D48" s="30"/>
      <c r="E48" s="2"/>
      <c r="F48" s="30"/>
      <c r="G48" s="30"/>
      <c r="H48" s="30"/>
      <c r="I48" s="118"/>
      <c r="J48" s="40"/>
      <c r="K48" s="41"/>
      <c r="L48" s="5"/>
      <c r="M48" s="105"/>
      <c r="N48" s="105">
        <v>4</v>
      </c>
      <c r="O48" s="141">
        <f>I31</f>
        <v>20</v>
      </c>
      <c r="P48" s="104">
        <f>I36</f>
        <v>20</v>
      </c>
      <c r="Q48" s="104">
        <f>H40</f>
        <v>10</v>
      </c>
      <c r="R48" s="102"/>
      <c r="S48" s="102"/>
      <c r="T48" s="102"/>
      <c r="U48" s="102"/>
      <c r="V48" s="102"/>
      <c r="W48" s="102"/>
      <c r="X48" s="125"/>
      <c r="Y48" s="125"/>
      <c r="Z48" s="125"/>
      <c r="AA48" s="125"/>
      <c r="AB48" s="125"/>
      <c r="AC48" s="125"/>
      <c r="AD48" s="102"/>
      <c r="AE48" s="102"/>
      <c r="AF48" s="102"/>
      <c r="AG48" s="77"/>
      <c r="AH48" s="77"/>
      <c r="AI48" s="77"/>
      <c r="AJ48" s="77"/>
      <c r="AK48" s="77"/>
      <c r="AL48" s="77"/>
      <c r="AM48" s="77"/>
      <c r="AN48" s="77"/>
      <c r="AO48" s="77"/>
      <c r="AP48" s="77"/>
      <c r="AQ48" s="77"/>
      <c r="AR48" s="77"/>
      <c r="AS48" s="77"/>
      <c r="AT48" s="77"/>
      <c r="AU48" s="77"/>
      <c r="AV48" s="77"/>
      <c r="AW48" s="77"/>
    </row>
    <row r="49" spans="2:49" s="14" customFormat="1" ht="12.75">
      <c r="B49" s="24"/>
      <c r="C49" s="24"/>
      <c r="D49" s="30"/>
      <c r="E49" s="2"/>
      <c r="F49" s="30"/>
      <c r="G49" s="30"/>
      <c r="H49" s="30"/>
      <c r="I49" s="118"/>
      <c r="J49" s="40"/>
      <c r="K49" s="41"/>
      <c r="L49" s="5"/>
      <c r="M49" s="105"/>
      <c r="N49" s="105">
        <v>5</v>
      </c>
      <c r="O49" s="105">
        <v>0</v>
      </c>
      <c r="P49" s="102">
        <v>0</v>
      </c>
      <c r="Q49" s="102">
        <v>0</v>
      </c>
      <c r="R49" s="102"/>
      <c r="S49" s="102"/>
      <c r="T49" s="102"/>
      <c r="U49" s="102"/>
      <c r="V49" s="102"/>
      <c r="W49" s="102"/>
      <c r="X49" s="125"/>
      <c r="Y49" s="125"/>
      <c r="Z49" s="125"/>
      <c r="AA49" s="125"/>
      <c r="AB49" s="125"/>
      <c r="AC49" s="125"/>
      <c r="AD49" s="102"/>
      <c r="AE49" s="102"/>
      <c r="AF49" s="102"/>
      <c r="AG49" s="77"/>
      <c r="AH49" s="77"/>
      <c r="AI49" s="77"/>
      <c r="AJ49" s="77"/>
      <c r="AK49" s="77"/>
      <c r="AL49" s="77"/>
      <c r="AM49" s="77"/>
      <c r="AN49" s="77"/>
      <c r="AO49" s="77"/>
      <c r="AP49" s="77"/>
      <c r="AQ49" s="77"/>
      <c r="AR49" s="77"/>
      <c r="AS49" s="77"/>
      <c r="AT49" s="77"/>
      <c r="AU49" s="77"/>
      <c r="AV49" s="77"/>
      <c r="AW49" s="77"/>
    </row>
    <row r="50" spans="2:49" s="14" customFormat="1" ht="12.75">
      <c r="B50" s="24"/>
      <c r="C50" s="24"/>
      <c r="D50" s="30"/>
      <c r="E50" s="2"/>
      <c r="F50" s="30"/>
      <c r="G50" s="30"/>
      <c r="H50" s="30"/>
      <c r="I50" s="118"/>
      <c r="J50" s="40"/>
      <c r="K50" s="41"/>
      <c r="L50" s="5"/>
      <c r="M50" s="105"/>
      <c r="N50" s="105" t="s">
        <v>40</v>
      </c>
      <c r="O50" s="105"/>
      <c r="P50" s="102"/>
      <c r="Q50" s="102"/>
      <c r="R50" s="102"/>
      <c r="S50" s="102"/>
      <c r="T50" s="102"/>
      <c r="U50" s="102"/>
      <c r="V50" s="102"/>
      <c r="W50" s="102"/>
      <c r="X50" s="125"/>
      <c r="Y50" s="125"/>
      <c r="Z50" s="125"/>
      <c r="AA50" s="125"/>
      <c r="AB50" s="125"/>
      <c r="AC50" s="125"/>
      <c r="AD50" s="102"/>
      <c r="AE50" s="102"/>
      <c r="AF50" s="102"/>
      <c r="AG50" s="77"/>
      <c r="AH50" s="77"/>
      <c r="AI50" s="77"/>
      <c r="AJ50" s="77"/>
      <c r="AK50" s="77"/>
      <c r="AL50" s="77"/>
      <c r="AM50" s="77"/>
      <c r="AN50" s="77"/>
      <c r="AO50" s="77"/>
      <c r="AP50" s="77"/>
      <c r="AQ50" s="77"/>
      <c r="AR50" s="77"/>
      <c r="AS50" s="77"/>
      <c r="AT50" s="77"/>
      <c r="AU50" s="77"/>
      <c r="AV50" s="77"/>
      <c r="AW50" s="77"/>
    </row>
    <row r="51" spans="2:49" s="14" customFormat="1" ht="12.75">
      <c r="B51" s="24"/>
      <c r="C51" s="24"/>
      <c r="D51" s="30"/>
      <c r="E51" s="2"/>
      <c r="F51" s="30"/>
      <c r="G51" s="30"/>
      <c r="H51" s="30"/>
      <c r="I51" s="118"/>
      <c r="J51" s="40"/>
      <c r="K51" s="41"/>
      <c r="L51" s="5"/>
      <c r="M51" s="105"/>
      <c r="N51" s="105"/>
      <c r="O51" s="105"/>
      <c r="P51" s="102"/>
      <c r="Q51" s="102"/>
      <c r="R51" s="102"/>
      <c r="S51" s="102"/>
      <c r="T51" s="102"/>
      <c r="U51" s="102"/>
      <c r="V51" s="102"/>
      <c r="W51" s="102"/>
      <c r="X51" s="125"/>
      <c r="Y51" s="125"/>
      <c r="Z51" s="125"/>
      <c r="AA51" s="125"/>
      <c r="AB51" s="125"/>
      <c r="AC51" s="125"/>
      <c r="AD51" s="102"/>
      <c r="AE51" s="102"/>
      <c r="AF51" s="102"/>
      <c r="AG51" s="77"/>
      <c r="AH51" s="77"/>
      <c r="AI51" s="77"/>
      <c r="AJ51" s="77"/>
      <c r="AK51" s="77"/>
      <c r="AL51" s="77"/>
      <c r="AM51" s="77"/>
      <c r="AN51" s="77"/>
      <c r="AO51" s="77"/>
      <c r="AP51" s="77"/>
      <c r="AQ51" s="77"/>
      <c r="AR51" s="77"/>
      <c r="AS51" s="77"/>
      <c r="AT51" s="77"/>
      <c r="AU51" s="77"/>
      <c r="AV51" s="77"/>
      <c r="AW51" s="77"/>
    </row>
    <row r="52" spans="2:49" s="14" customFormat="1" ht="12.75">
      <c r="B52" s="24"/>
      <c r="C52" s="24"/>
      <c r="D52" s="30"/>
      <c r="E52" s="2"/>
      <c r="F52" s="30"/>
      <c r="G52" s="30"/>
      <c r="H52" s="30"/>
      <c r="I52" s="118"/>
      <c r="J52" s="40"/>
      <c r="K52" s="41"/>
      <c r="L52" s="5"/>
      <c r="M52" s="105"/>
      <c r="N52" s="105"/>
      <c r="O52" s="105"/>
      <c r="P52" s="102"/>
      <c r="Q52" s="102"/>
      <c r="R52" s="102"/>
      <c r="S52" s="102"/>
      <c r="T52" s="102"/>
      <c r="U52" s="102"/>
      <c r="V52" s="102"/>
      <c r="W52" s="102"/>
      <c r="X52" s="125"/>
      <c r="Y52" s="125"/>
      <c r="Z52" s="125"/>
      <c r="AA52" s="125"/>
      <c r="AB52" s="125"/>
      <c r="AC52" s="125"/>
      <c r="AD52" s="102"/>
      <c r="AE52" s="102"/>
      <c r="AF52" s="102"/>
      <c r="AG52" s="77"/>
      <c r="AH52" s="77"/>
      <c r="AI52" s="77"/>
      <c r="AJ52" s="77"/>
      <c r="AK52" s="77"/>
      <c r="AL52" s="77"/>
      <c r="AM52" s="77"/>
      <c r="AN52" s="77"/>
      <c r="AO52" s="77"/>
      <c r="AP52" s="77"/>
      <c r="AQ52" s="77"/>
      <c r="AR52" s="77"/>
      <c r="AS52" s="77"/>
      <c r="AT52" s="77"/>
      <c r="AU52" s="77"/>
      <c r="AV52" s="77"/>
      <c r="AW52" s="77"/>
    </row>
    <row r="53" spans="1:49" s="14" customFormat="1" ht="12.75">
      <c r="A53" s="33" t="s">
        <v>56</v>
      </c>
      <c r="B53" s="33"/>
      <c r="C53" s="5"/>
      <c r="D53" s="5"/>
      <c r="E53" s="5"/>
      <c r="F53" s="5"/>
      <c r="G53" s="5"/>
      <c r="H53" s="5"/>
      <c r="I53" s="5"/>
      <c r="J53" s="5"/>
      <c r="K53" s="5"/>
      <c r="L53" s="5"/>
      <c r="M53" s="121"/>
      <c r="N53" s="105"/>
      <c r="O53" s="105"/>
      <c r="P53" s="102"/>
      <c r="Q53" s="102"/>
      <c r="R53" s="102"/>
      <c r="S53" s="102"/>
      <c r="T53" s="102"/>
      <c r="U53" s="102"/>
      <c r="V53" s="102"/>
      <c r="W53" s="102"/>
      <c r="X53" s="125"/>
      <c r="Y53" s="125"/>
      <c r="Z53" s="125"/>
      <c r="AA53" s="125"/>
      <c r="AB53" s="125"/>
      <c r="AC53" s="125"/>
      <c r="AD53" s="102"/>
      <c r="AE53" s="102"/>
      <c r="AF53" s="102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</row>
    <row r="54" spans="1:49" s="14" customFormat="1" ht="12.75">
      <c r="A54" s="5"/>
      <c r="B54" s="41" t="s">
        <v>57</v>
      </c>
      <c r="D54" s="24"/>
      <c r="F54" s="111" t="e">
        <f>Q54/F7</f>
        <v>#DIV/0!</v>
      </c>
      <c r="G54" s="111" t="e">
        <f>R54/F7</f>
        <v>#DIV/0!</v>
      </c>
      <c r="H54" s="111" t="e">
        <f>S54/F7</f>
        <v>#DIV/0!</v>
      </c>
      <c r="I54" s="111" t="e">
        <f>T54/F7</f>
        <v>#DIV/0!</v>
      </c>
      <c r="J54" s="45"/>
      <c r="K54" s="10"/>
      <c r="L54" s="46"/>
      <c r="M54" s="122"/>
      <c r="N54" s="146" t="s">
        <v>50</v>
      </c>
      <c r="O54" s="106"/>
      <c r="P54" s="102"/>
      <c r="Q54" s="147">
        <f>(F28*E28+F39*E39)-F23*F24</f>
        <v>0</v>
      </c>
      <c r="R54" s="147">
        <f>G29*E29+G34*E34+F39*E39-G23*G24</f>
        <v>0</v>
      </c>
      <c r="S54" s="147">
        <f>H30*E30+H35*E35+H40*E40-H23*H24</f>
        <v>0</v>
      </c>
      <c r="T54" s="147">
        <f>I31*E31+I36*E36+H40*E40-I23*I24</f>
        <v>0</v>
      </c>
      <c r="U54" s="135"/>
      <c r="V54" s="109"/>
      <c r="W54" s="109"/>
      <c r="X54" s="129"/>
      <c r="Y54" s="127"/>
      <c r="Z54" s="127"/>
      <c r="AA54" s="125"/>
      <c r="AB54" s="125"/>
      <c r="AC54" s="125"/>
      <c r="AD54" s="102"/>
      <c r="AE54" s="102"/>
      <c r="AF54" s="102"/>
      <c r="AG54" s="77"/>
      <c r="AH54" s="77"/>
      <c r="AI54" s="77"/>
      <c r="AJ54" s="77"/>
      <c r="AK54" s="77"/>
      <c r="AL54" s="77"/>
      <c r="AM54" s="77"/>
      <c r="AN54" s="77"/>
      <c r="AO54" s="77"/>
      <c r="AP54" s="77"/>
      <c r="AQ54" s="77"/>
      <c r="AR54" s="77"/>
      <c r="AS54" s="77"/>
      <c r="AT54" s="77"/>
      <c r="AU54" s="77"/>
      <c r="AV54" s="77"/>
      <c r="AW54" s="77"/>
    </row>
    <row r="55" spans="2:49" s="14" customFormat="1" ht="12.75">
      <c r="B55" s="5" t="s">
        <v>58</v>
      </c>
      <c r="C55" s="5"/>
      <c r="D55" s="41"/>
      <c r="F55" s="150"/>
      <c r="G55" s="150"/>
      <c r="H55" s="150"/>
      <c r="I55" s="150"/>
      <c r="J55" s="47"/>
      <c r="K55" s="46"/>
      <c r="L55" s="46"/>
      <c r="M55" s="106"/>
      <c r="N55" s="105"/>
      <c r="O55" s="105"/>
      <c r="P55" s="102"/>
      <c r="Q55" s="102"/>
      <c r="R55" s="136"/>
      <c r="S55" s="136"/>
      <c r="T55" s="136"/>
      <c r="U55" s="108"/>
      <c r="V55" s="109"/>
      <c r="W55" s="109"/>
      <c r="X55" s="129"/>
      <c r="Y55" s="127"/>
      <c r="Z55" s="127"/>
      <c r="AA55" s="125"/>
      <c r="AB55" s="125"/>
      <c r="AC55" s="125"/>
      <c r="AD55" s="102"/>
      <c r="AE55" s="102"/>
      <c r="AF55" s="102"/>
      <c r="AG55" s="77"/>
      <c r="AH55" s="77"/>
      <c r="AI55" s="77"/>
      <c r="AJ55" s="77"/>
      <c r="AK55" s="77"/>
      <c r="AL55" s="77"/>
      <c r="AM55" s="77"/>
      <c r="AN55" s="77"/>
      <c r="AO55" s="77"/>
      <c r="AP55" s="77"/>
      <c r="AQ55" s="77"/>
      <c r="AR55" s="77"/>
      <c r="AS55" s="77"/>
      <c r="AT55" s="77"/>
      <c r="AU55" s="77"/>
      <c r="AV55" s="77"/>
      <c r="AW55" s="77"/>
    </row>
    <row r="56" spans="2:49" s="14" customFormat="1" ht="12.75">
      <c r="B56" s="5" t="s">
        <v>38</v>
      </c>
      <c r="C56" s="5"/>
      <c r="D56" s="41"/>
      <c r="F56" s="111" t="e">
        <f>F57-F54-F55</f>
        <v>#DIV/0!</v>
      </c>
      <c r="G56" s="111" t="e">
        <f>G57-G54-G55</f>
        <v>#DIV/0!</v>
      </c>
      <c r="H56" s="111" t="e">
        <f>H57-H54-H55</f>
        <v>#DIV/0!</v>
      </c>
      <c r="I56" s="111" t="e">
        <f>I57-I54-I55</f>
        <v>#DIV/0!</v>
      </c>
      <c r="J56" s="47"/>
      <c r="K56" s="46"/>
      <c r="L56" s="46"/>
      <c r="M56" s="106"/>
      <c r="N56" s="115"/>
      <c r="O56" s="115"/>
      <c r="P56" s="125"/>
      <c r="Q56" s="125"/>
      <c r="R56" s="127"/>
      <c r="S56" s="127"/>
      <c r="T56" s="127"/>
      <c r="U56" s="127"/>
      <c r="V56" s="129"/>
      <c r="W56" s="129"/>
      <c r="X56" s="129"/>
      <c r="Y56" s="127"/>
      <c r="Z56" s="127"/>
      <c r="AA56" s="125"/>
      <c r="AB56" s="125"/>
      <c r="AC56" s="125"/>
      <c r="AD56" s="102"/>
      <c r="AE56" s="102"/>
      <c r="AF56" s="102"/>
      <c r="AG56" s="77"/>
      <c r="AH56" s="77"/>
      <c r="AI56" s="77"/>
      <c r="AJ56" s="77"/>
      <c r="AK56" s="77"/>
      <c r="AL56" s="77"/>
      <c r="AM56" s="77"/>
      <c r="AN56" s="77"/>
      <c r="AO56" s="77"/>
      <c r="AP56" s="77"/>
      <c r="AQ56" s="77"/>
      <c r="AR56" s="77"/>
      <c r="AS56" s="77"/>
      <c r="AT56" s="77"/>
      <c r="AU56" s="77"/>
      <c r="AV56" s="77"/>
      <c r="AW56" s="77"/>
    </row>
    <row r="57" spans="2:49" s="14" customFormat="1" ht="12.75">
      <c r="B57" s="44" t="s">
        <v>6</v>
      </c>
      <c r="C57" s="44"/>
      <c r="D57" s="5"/>
      <c r="F57" s="111">
        <f>IF(T11=1,(14.6+(J7-7000)/1000*1.3),(14.6+(J7-7000)/1000*1.3+1.5))</f>
        <v>7</v>
      </c>
      <c r="G57" s="111">
        <f>F57</f>
        <v>7</v>
      </c>
      <c r="H57" s="111">
        <f>G57</f>
        <v>7</v>
      </c>
      <c r="I57" s="111">
        <f>H57</f>
        <v>7</v>
      </c>
      <c r="J57" s="47"/>
      <c r="K57" s="46"/>
      <c r="L57" s="46"/>
      <c r="M57" s="106"/>
      <c r="N57" s="115"/>
      <c r="O57" s="115"/>
      <c r="P57" s="125"/>
      <c r="Q57" s="125"/>
      <c r="R57" s="127"/>
      <c r="S57" s="127"/>
      <c r="T57" s="127"/>
      <c r="U57" s="127"/>
      <c r="V57" s="129"/>
      <c r="W57" s="129"/>
      <c r="X57" s="129"/>
      <c r="Y57" s="127"/>
      <c r="Z57" s="127"/>
      <c r="AA57" s="125"/>
      <c r="AB57" s="125"/>
      <c r="AC57" s="125"/>
      <c r="AD57" s="102"/>
      <c r="AE57" s="102"/>
      <c r="AF57" s="102"/>
      <c r="AG57" s="77"/>
      <c r="AH57" s="77"/>
      <c r="AI57" s="77"/>
      <c r="AJ57" s="77"/>
      <c r="AK57" s="77"/>
      <c r="AL57" s="77"/>
      <c r="AM57" s="77"/>
      <c r="AN57" s="77"/>
      <c r="AO57" s="77"/>
      <c r="AP57" s="77"/>
      <c r="AQ57" s="77"/>
      <c r="AR57" s="77"/>
      <c r="AS57" s="77"/>
      <c r="AT57" s="77"/>
      <c r="AU57" s="77"/>
      <c r="AV57" s="77"/>
      <c r="AW57" s="77"/>
    </row>
    <row r="58" spans="10:49" s="14" customFormat="1" ht="12.75">
      <c r="J58" s="10"/>
      <c r="K58" s="10"/>
      <c r="L58" s="10"/>
      <c r="M58" s="106"/>
      <c r="N58" s="115"/>
      <c r="O58" s="115"/>
      <c r="P58" s="125"/>
      <c r="Q58" s="125"/>
      <c r="R58" s="125"/>
      <c r="S58" s="125"/>
      <c r="T58" s="125"/>
      <c r="U58" s="125"/>
      <c r="V58" s="130"/>
      <c r="W58" s="130"/>
      <c r="X58" s="130"/>
      <c r="Y58" s="125"/>
      <c r="Z58" s="125"/>
      <c r="AA58" s="125"/>
      <c r="AB58" s="125"/>
      <c r="AC58" s="125"/>
      <c r="AD58" s="102"/>
      <c r="AE58" s="102"/>
      <c r="AF58" s="102"/>
      <c r="AG58" s="77"/>
      <c r="AH58" s="77"/>
      <c r="AI58" s="77"/>
      <c r="AJ58" s="77"/>
      <c r="AK58" s="77"/>
      <c r="AL58" s="77"/>
      <c r="AM58" s="77"/>
      <c r="AN58" s="77"/>
      <c r="AO58" s="77"/>
      <c r="AP58" s="77"/>
      <c r="AQ58" s="77"/>
      <c r="AR58" s="77"/>
      <c r="AS58" s="77"/>
      <c r="AT58" s="77"/>
      <c r="AU58" s="77"/>
      <c r="AV58" s="77"/>
      <c r="AW58" s="77"/>
    </row>
    <row r="59" spans="1:49" s="51" customFormat="1" ht="12.75">
      <c r="A59" s="14"/>
      <c r="B59" s="42" t="s">
        <v>47</v>
      </c>
      <c r="C59" s="42"/>
      <c r="D59" s="16"/>
      <c r="F59" s="112" t="e">
        <f>F54*1.1/(F55*1.3+F56*1+F54*1.1)*100</f>
        <v>#DIV/0!</v>
      </c>
      <c r="G59" s="112" t="e">
        <f>G54*1.1/(G55*1.3+G56*1+G54*1.1)*100</f>
        <v>#DIV/0!</v>
      </c>
      <c r="H59" s="112" t="e">
        <f>H54*1.1/(H55*1.3+H56*1+H54*1.1)*100</f>
        <v>#DIV/0!</v>
      </c>
      <c r="I59" s="112" t="e">
        <f>I54*1.1/(I55*1.3+I56*1+I54*1.1)*100</f>
        <v>#DIV/0!</v>
      </c>
      <c r="K59" s="48"/>
      <c r="L59" s="49"/>
      <c r="M59" s="123"/>
      <c r="N59" s="131"/>
      <c r="O59" s="131"/>
      <c r="P59" s="126"/>
      <c r="Q59" s="126"/>
      <c r="R59" s="125"/>
      <c r="S59" s="125"/>
      <c r="T59" s="125"/>
      <c r="U59" s="125"/>
      <c r="V59" s="130"/>
      <c r="W59" s="130"/>
      <c r="X59" s="130"/>
      <c r="Y59" s="125"/>
      <c r="Z59" s="125"/>
      <c r="AA59" s="126"/>
      <c r="AB59" s="126"/>
      <c r="AC59" s="126"/>
      <c r="AD59" s="103"/>
      <c r="AE59" s="103"/>
      <c r="AF59" s="103"/>
      <c r="AG59" s="78"/>
      <c r="AH59" s="78"/>
      <c r="AI59" s="78"/>
      <c r="AJ59" s="78"/>
      <c r="AK59" s="78"/>
      <c r="AL59" s="78"/>
      <c r="AM59" s="78"/>
      <c r="AN59" s="78"/>
      <c r="AO59" s="78"/>
      <c r="AP59" s="78"/>
      <c r="AQ59" s="78"/>
      <c r="AR59" s="78"/>
      <c r="AS59" s="78"/>
      <c r="AT59" s="78"/>
      <c r="AU59" s="78"/>
      <c r="AV59" s="78"/>
      <c r="AW59" s="78"/>
    </row>
    <row r="60" spans="1:49" s="51" customFormat="1" ht="12.75">
      <c r="A60" s="14"/>
      <c r="B60" s="42" t="s">
        <v>48</v>
      </c>
      <c r="C60" s="9"/>
      <c r="D60" s="24"/>
      <c r="E60" s="12"/>
      <c r="F60" s="132" t="e">
        <f>(F55*1.3+F54*1.1)/(F54*1.1+F55*1.3+F56*1)*100</f>
        <v>#DIV/0!</v>
      </c>
      <c r="G60" s="132" t="e">
        <f>(G55*1.3+G54*1.1)/(G54*1.1+G55*1.3+G56*1)*100</f>
        <v>#DIV/0!</v>
      </c>
      <c r="H60" s="132" t="e">
        <f>(H55*1.3+H54*1.1)/(H54*1.1+H55*1.3+H56*1)*100</f>
        <v>#DIV/0!</v>
      </c>
      <c r="I60" s="132" t="e">
        <f>(I55*1.3+I54*1.1)/(I54*1.1+I55*1.3+I56*1)*100</f>
        <v>#DIV/0!</v>
      </c>
      <c r="K60" s="48"/>
      <c r="L60" s="49"/>
      <c r="M60" s="123"/>
      <c r="N60" s="131"/>
      <c r="O60" s="131"/>
      <c r="P60" s="126"/>
      <c r="Q60" s="126"/>
      <c r="R60" s="125"/>
      <c r="S60" s="125"/>
      <c r="T60" s="125"/>
      <c r="U60" s="125"/>
      <c r="V60" s="130"/>
      <c r="W60" s="130"/>
      <c r="X60" s="130"/>
      <c r="Y60" s="125"/>
      <c r="Z60" s="125"/>
      <c r="AA60" s="126"/>
      <c r="AB60" s="126"/>
      <c r="AC60" s="126"/>
      <c r="AD60" s="103"/>
      <c r="AE60" s="103"/>
      <c r="AF60" s="103"/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8"/>
      <c r="AS60" s="78"/>
      <c r="AT60" s="78"/>
      <c r="AU60" s="78"/>
      <c r="AV60" s="78"/>
      <c r="AW60" s="78"/>
    </row>
    <row r="61" spans="1:49" s="14" customFormat="1" ht="12.75">
      <c r="A61" s="51"/>
      <c r="B61" s="16" t="s">
        <v>15</v>
      </c>
      <c r="C61" s="50"/>
      <c r="D61" s="50"/>
      <c r="F61" s="114" t="e">
        <f>(E28+E39)/(F7+F23*0.3)</f>
        <v>#DIV/0!</v>
      </c>
      <c r="G61" s="113" t="e">
        <f>(E29+E34+E39)/(F7+G23*0.3)</f>
        <v>#DIV/0!</v>
      </c>
      <c r="H61" s="113" t="e">
        <f>(E30+E35+E40)/(F7+H23*0.3)</f>
        <v>#DIV/0!</v>
      </c>
      <c r="I61" s="113" t="e">
        <f>(E31+E36+E40)/(F7+I23*0.3)</f>
        <v>#DIV/0!</v>
      </c>
      <c r="J61" s="24" t="s">
        <v>40</v>
      </c>
      <c r="K61" s="52"/>
      <c r="L61" s="24"/>
      <c r="M61" s="105"/>
      <c r="N61" s="115"/>
      <c r="O61" s="115"/>
      <c r="P61" s="125"/>
      <c r="Q61" s="125"/>
      <c r="R61" s="125"/>
      <c r="S61" s="125"/>
      <c r="T61" s="125"/>
      <c r="U61" s="125"/>
      <c r="V61" s="125"/>
      <c r="W61" s="125"/>
      <c r="X61" s="125"/>
      <c r="Y61" s="125"/>
      <c r="Z61" s="125"/>
      <c r="AA61" s="125"/>
      <c r="AB61" s="125"/>
      <c r="AC61" s="125"/>
      <c r="AD61" s="102"/>
      <c r="AE61" s="102"/>
      <c r="AF61" s="102"/>
      <c r="AG61" s="77"/>
      <c r="AH61" s="77"/>
      <c r="AI61" s="77"/>
      <c r="AJ61" s="77"/>
      <c r="AK61" s="77"/>
      <c r="AL61" s="77"/>
      <c r="AM61" s="77"/>
      <c r="AN61" s="77"/>
      <c r="AO61" s="77"/>
      <c r="AP61" s="77"/>
      <c r="AQ61" s="77"/>
      <c r="AR61" s="77"/>
      <c r="AS61" s="77"/>
      <c r="AT61" s="77"/>
      <c r="AU61" s="77"/>
      <c r="AV61" s="77"/>
      <c r="AW61" s="77"/>
    </row>
    <row r="62" spans="10:49" ht="13.5">
      <c r="J62" s="5"/>
      <c r="K62" s="54"/>
      <c r="L62" s="2"/>
      <c r="M62" s="106"/>
      <c r="N62" s="115"/>
      <c r="O62" s="115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16"/>
      <c r="AB62" s="116"/>
      <c r="AC62" s="116"/>
      <c r="AD62" s="101"/>
      <c r="AE62" s="101"/>
      <c r="AF62" s="101"/>
      <c r="AG62" s="76"/>
      <c r="AH62" s="76"/>
      <c r="AI62" s="76"/>
      <c r="AJ62" s="76"/>
      <c r="AK62" s="76"/>
      <c r="AL62" s="76"/>
      <c r="AM62" s="76"/>
      <c r="AN62" s="76"/>
      <c r="AO62" s="76"/>
      <c r="AP62" s="76"/>
      <c r="AQ62" s="76"/>
      <c r="AR62" s="76"/>
      <c r="AS62" s="76"/>
      <c r="AT62" s="76"/>
      <c r="AU62" s="76"/>
      <c r="AV62" s="76"/>
      <c r="AW62" s="76"/>
    </row>
    <row r="63" spans="1:49" ht="13.5">
      <c r="A63" s="17"/>
      <c r="B63" s="17"/>
      <c r="C63" s="10"/>
      <c r="D63" s="10"/>
      <c r="E63" s="55"/>
      <c r="F63" s="55"/>
      <c r="G63" s="55"/>
      <c r="H63" s="55"/>
      <c r="I63" s="56"/>
      <c r="J63" s="54"/>
      <c r="K63" s="5"/>
      <c r="L63" s="57"/>
      <c r="M63" s="115"/>
      <c r="N63" s="115"/>
      <c r="O63" s="115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76"/>
      <c r="AE63" s="76"/>
      <c r="AF63" s="76"/>
      <c r="AG63" s="76"/>
      <c r="AH63" s="76"/>
      <c r="AI63" s="76"/>
      <c r="AJ63" s="76"/>
      <c r="AK63" s="76"/>
      <c r="AL63" s="76"/>
      <c r="AM63" s="76"/>
      <c r="AN63" s="76"/>
      <c r="AO63" s="76"/>
      <c r="AP63" s="76"/>
      <c r="AQ63" s="76"/>
      <c r="AR63" s="76"/>
      <c r="AS63" s="76"/>
      <c r="AT63" s="76"/>
      <c r="AU63" s="76"/>
      <c r="AV63" s="76"/>
      <c r="AW63" s="76"/>
    </row>
    <row r="64" spans="1:49" ht="13.5">
      <c r="A64" s="52"/>
      <c r="B64" s="52"/>
      <c r="C64" s="24"/>
      <c r="D64" s="5"/>
      <c r="E64" s="53"/>
      <c r="F64" s="53"/>
      <c r="G64" s="53"/>
      <c r="H64" s="53"/>
      <c r="I64" s="58"/>
      <c r="J64" s="59"/>
      <c r="K64" s="5"/>
      <c r="L64" s="5"/>
      <c r="M64" s="115"/>
      <c r="N64" s="115"/>
      <c r="O64" s="115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76"/>
      <c r="AE64" s="76"/>
      <c r="AF64" s="76"/>
      <c r="AG64" s="76"/>
      <c r="AH64" s="76"/>
      <c r="AI64" s="76"/>
      <c r="AJ64" s="76"/>
      <c r="AK64" s="76"/>
      <c r="AL64" s="76"/>
      <c r="AM64" s="76"/>
      <c r="AN64" s="76"/>
      <c r="AO64" s="76"/>
      <c r="AP64" s="76"/>
      <c r="AQ64" s="76"/>
      <c r="AR64" s="76"/>
      <c r="AS64" s="76"/>
      <c r="AT64" s="76"/>
      <c r="AU64" s="76"/>
      <c r="AV64" s="76"/>
      <c r="AW64" s="76"/>
    </row>
    <row r="65" spans="1:49" ht="12.75">
      <c r="A65" s="60"/>
      <c r="B65" s="60"/>
      <c r="C65" s="61"/>
      <c r="D65" s="62"/>
      <c r="E65" s="63"/>
      <c r="F65" s="63"/>
      <c r="G65" s="63"/>
      <c r="H65" s="63"/>
      <c r="I65" s="64"/>
      <c r="J65" s="65"/>
      <c r="K65" s="62"/>
      <c r="L65" s="62"/>
      <c r="M65" s="124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76"/>
      <c r="AE65" s="76"/>
      <c r="AF65" s="76"/>
      <c r="AG65" s="76"/>
      <c r="AH65" s="76"/>
      <c r="AI65" s="76"/>
      <c r="AJ65" s="76"/>
      <c r="AK65" s="76"/>
      <c r="AL65" s="76"/>
      <c r="AM65" s="76"/>
      <c r="AN65" s="76"/>
      <c r="AO65" s="76"/>
      <c r="AP65" s="76"/>
      <c r="AQ65" s="76"/>
      <c r="AR65" s="76"/>
      <c r="AS65" s="76"/>
      <c r="AT65" s="76"/>
      <c r="AU65" s="76"/>
      <c r="AV65" s="76"/>
      <c r="AW65" s="76"/>
    </row>
    <row r="66" spans="14:49" ht="12.75"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  <c r="AA66" s="116"/>
      <c r="AB66" s="116"/>
      <c r="AC66" s="116"/>
      <c r="AD66" s="76"/>
      <c r="AE66" s="76"/>
      <c r="AF66" s="76"/>
      <c r="AG66" s="76"/>
      <c r="AH66" s="76"/>
      <c r="AI66" s="76"/>
      <c r="AJ66" s="76"/>
      <c r="AK66" s="76"/>
      <c r="AL66" s="76"/>
      <c r="AM66" s="76"/>
      <c r="AN66" s="76"/>
      <c r="AO66" s="76"/>
      <c r="AP66" s="76"/>
      <c r="AQ66" s="76"/>
      <c r="AR66" s="76"/>
      <c r="AS66" s="76"/>
      <c r="AT66" s="76"/>
      <c r="AU66" s="76"/>
      <c r="AV66" s="76"/>
      <c r="AW66" s="76"/>
    </row>
    <row r="67" spans="14:49" ht="12.75"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  <c r="AA67" s="116"/>
      <c r="AB67" s="116"/>
      <c r="AC67" s="116"/>
      <c r="AD67" s="76"/>
      <c r="AE67" s="76"/>
      <c r="AF67" s="76"/>
      <c r="AG67" s="76"/>
      <c r="AH67" s="76"/>
      <c r="AI67" s="76"/>
      <c r="AJ67" s="76"/>
      <c r="AK67" s="76"/>
      <c r="AL67" s="76"/>
      <c r="AM67" s="76"/>
      <c r="AN67" s="76"/>
      <c r="AO67" s="76"/>
      <c r="AP67" s="76"/>
      <c r="AQ67" s="76"/>
      <c r="AR67" s="76"/>
      <c r="AS67" s="76"/>
      <c r="AT67" s="76"/>
      <c r="AU67" s="76"/>
      <c r="AV67" s="76"/>
      <c r="AW67" s="76"/>
    </row>
    <row r="68" spans="17:49" ht="12.75"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6"/>
      <c r="AH68" s="76"/>
      <c r="AI68" s="76"/>
      <c r="AJ68" s="76"/>
      <c r="AK68" s="76"/>
      <c r="AL68" s="76"/>
      <c r="AM68" s="76"/>
      <c r="AN68" s="76"/>
      <c r="AO68" s="76"/>
      <c r="AP68" s="76"/>
      <c r="AQ68" s="76"/>
      <c r="AR68" s="76"/>
      <c r="AS68" s="76"/>
      <c r="AT68" s="76"/>
      <c r="AU68" s="76"/>
      <c r="AV68" s="76"/>
      <c r="AW68" s="76"/>
    </row>
    <row r="69" spans="17:49" ht="12.75"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  <c r="AC69" s="76"/>
      <c r="AD69" s="76"/>
      <c r="AE69" s="76"/>
      <c r="AF69" s="76"/>
      <c r="AG69" s="76"/>
      <c r="AH69" s="76"/>
      <c r="AI69" s="76"/>
      <c r="AJ69" s="76"/>
      <c r="AK69" s="76"/>
      <c r="AL69" s="76"/>
      <c r="AM69" s="76"/>
      <c r="AN69" s="76"/>
      <c r="AO69" s="76"/>
      <c r="AP69" s="76"/>
      <c r="AQ69" s="76"/>
      <c r="AR69" s="76"/>
      <c r="AS69" s="76"/>
      <c r="AT69" s="76"/>
      <c r="AU69" s="76"/>
      <c r="AV69" s="76"/>
      <c r="AW69" s="76"/>
    </row>
    <row r="70" spans="17:49" ht="12.75"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6"/>
      <c r="AC70" s="76"/>
      <c r="AD70" s="76"/>
      <c r="AE70" s="76"/>
      <c r="AF70" s="76"/>
      <c r="AG70" s="76"/>
      <c r="AH70" s="76"/>
      <c r="AI70" s="76"/>
      <c r="AJ70" s="76"/>
      <c r="AK70" s="76"/>
      <c r="AL70" s="76"/>
      <c r="AM70" s="76"/>
      <c r="AN70" s="76"/>
      <c r="AO70" s="76"/>
      <c r="AP70" s="76"/>
      <c r="AQ70" s="76"/>
      <c r="AR70" s="76"/>
      <c r="AS70" s="76"/>
      <c r="AT70" s="76"/>
      <c r="AU70" s="76"/>
      <c r="AV70" s="76"/>
      <c r="AW70" s="76"/>
    </row>
    <row r="71" spans="17:49" ht="12.75"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76"/>
      <c r="AD71" s="76"/>
      <c r="AE71" s="76"/>
      <c r="AF71" s="76"/>
      <c r="AG71" s="76"/>
      <c r="AH71" s="76"/>
      <c r="AI71" s="76"/>
      <c r="AJ71" s="76"/>
      <c r="AK71" s="76"/>
      <c r="AL71" s="76"/>
      <c r="AM71" s="76"/>
      <c r="AN71" s="76"/>
      <c r="AO71" s="76"/>
      <c r="AP71" s="76"/>
      <c r="AQ71" s="76"/>
      <c r="AR71" s="76"/>
      <c r="AS71" s="76"/>
      <c r="AT71" s="76"/>
      <c r="AU71" s="76"/>
      <c r="AV71" s="76"/>
      <c r="AW71" s="76"/>
    </row>
    <row r="72" spans="17:49" ht="12.75"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6"/>
      <c r="AC72" s="76"/>
      <c r="AD72" s="76"/>
      <c r="AE72" s="76"/>
      <c r="AF72" s="76"/>
      <c r="AG72" s="76"/>
      <c r="AH72" s="76"/>
      <c r="AI72" s="76"/>
      <c r="AJ72" s="76"/>
      <c r="AK72" s="76"/>
      <c r="AL72" s="76"/>
      <c r="AM72" s="76"/>
      <c r="AN72" s="76"/>
      <c r="AO72" s="76"/>
      <c r="AP72" s="76"/>
      <c r="AQ72" s="76"/>
      <c r="AR72" s="76"/>
      <c r="AS72" s="76"/>
      <c r="AT72" s="76"/>
      <c r="AU72" s="76"/>
      <c r="AV72" s="76"/>
      <c r="AW72" s="76"/>
    </row>
    <row r="73" spans="17:49" ht="12.75"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6"/>
      <c r="AC73" s="76"/>
      <c r="AD73" s="76"/>
      <c r="AE73" s="76"/>
      <c r="AF73" s="76"/>
      <c r="AG73" s="76"/>
      <c r="AH73" s="76"/>
      <c r="AI73" s="76"/>
      <c r="AJ73" s="76"/>
      <c r="AK73" s="76"/>
      <c r="AL73" s="76"/>
      <c r="AM73" s="76"/>
      <c r="AN73" s="76"/>
      <c r="AO73" s="76"/>
      <c r="AP73" s="76"/>
      <c r="AQ73" s="76"/>
      <c r="AR73" s="76"/>
      <c r="AS73" s="76"/>
      <c r="AT73" s="76"/>
      <c r="AU73" s="76"/>
      <c r="AV73" s="76"/>
      <c r="AW73" s="76"/>
    </row>
    <row r="74" spans="17:49" ht="12.75"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6"/>
      <c r="AD74" s="76"/>
      <c r="AE74" s="76"/>
      <c r="AF74" s="76"/>
      <c r="AG74" s="76"/>
      <c r="AH74" s="76"/>
      <c r="AI74" s="76"/>
      <c r="AJ74" s="76"/>
      <c r="AK74" s="76"/>
      <c r="AL74" s="76"/>
      <c r="AM74" s="76"/>
      <c r="AN74" s="76"/>
      <c r="AO74" s="76"/>
      <c r="AP74" s="76"/>
      <c r="AQ74" s="76"/>
      <c r="AR74" s="76"/>
      <c r="AS74" s="76"/>
      <c r="AT74" s="76"/>
      <c r="AU74" s="76"/>
      <c r="AV74" s="76"/>
      <c r="AW74" s="76"/>
    </row>
    <row r="75" spans="17:49" ht="12.75"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76"/>
      <c r="AB75" s="76"/>
      <c r="AC75" s="76"/>
      <c r="AD75" s="76"/>
      <c r="AE75" s="76"/>
      <c r="AF75" s="76"/>
      <c r="AG75" s="76"/>
      <c r="AH75" s="76"/>
      <c r="AI75" s="76"/>
      <c r="AJ75" s="76"/>
      <c r="AK75" s="76"/>
      <c r="AL75" s="76"/>
      <c r="AM75" s="76"/>
      <c r="AN75" s="76"/>
      <c r="AO75" s="76"/>
      <c r="AP75" s="76"/>
      <c r="AQ75" s="76"/>
      <c r="AR75" s="76"/>
      <c r="AS75" s="76"/>
      <c r="AT75" s="76"/>
      <c r="AU75" s="76"/>
      <c r="AV75" s="76"/>
      <c r="AW75" s="76"/>
    </row>
    <row r="76" spans="17:49" ht="12.75"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76"/>
      <c r="AL76" s="76"/>
      <c r="AM76" s="76"/>
      <c r="AN76" s="76"/>
      <c r="AO76" s="76"/>
      <c r="AP76" s="76"/>
      <c r="AQ76" s="76"/>
      <c r="AR76" s="76"/>
      <c r="AS76" s="76"/>
      <c r="AT76" s="76"/>
      <c r="AU76" s="76"/>
      <c r="AV76" s="76"/>
      <c r="AW76" s="76"/>
    </row>
  </sheetData>
  <mergeCells count="10">
    <mergeCell ref="D15:E15"/>
    <mergeCell ref="G15:H15"/>
    <mergeCell ref="F39:G39"/>
    <mergeCell ref="D18:E18"/>
    <mergeCell ref="D19:E19"/>
    <mergeCell ref="D20:E20"/>
    <mergeCell ref="F5:H5"/>
    <mergeCell ref="K5:L5"/>
    <mergeCell ref="H40:I40"/>
    <mergeCell ref="H7:I7"/>
  </mergeCells>
  <printOptions/>
  <pageMargins left="0.5118110236220472" right="0.15748031496062992" top="0.1968503937007874" bottom="0.1968503937007874" header="0" footer="0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C5:C11"/>
  <sheetViews>
    <sheetView workbookViewId="0" topLeftCell="A1">
      <selection activeCell="E8" sqref="E8"/>
    </sheetView>
  </sheetViews>
  <sheetFormatPr defaultColWidth="9.33203125" defaultRowHeight="12.75"/>
  <sheetData>
    <row r="5" ht="12.75">
      <c r="C5">
        <v>20</v>
      </c>
    </row>
    <row r="6" ht="12.75">
      <c r="C6">
        <v>60</v>
      </c>
    </row>
    <row r="7" ht="12.75">
      <c r="C7">
        <v>50</v>
      </c>
    </row>
    <row r="8" ht="12.75">
      <c r="C8">
        <v>40</v>
      </c>
    </row>
    <row r="9" ht="12.75">
      <c r="C9">
        <v>30</v>
      </c>
    </row>
    <row r="10" ht="12.75">
      <c r="C10">
        <v>25</v>
      </c>
    </row>
    <row r="11" ht="12.75">
      <c r="C11">
        <v>10</v>
      </c>
    </row>
  </sheetData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Thorkildb Bülow Nissen</dc:creator>
  <cp:keywords/>
  <dc:description/>
  <cp:lastModifiedBy>mtb</cp:lastModifiedBy>
  <cp:lastPrinted>2006-03-21T13:27:26Z</cp:lastPrinted>
  <dcterms:created xsi:type="dcterms:W3CDTF">2005-03-11T09:29:40Z</dcterms:created>
  <dcterms:modified xsi:type="dcterms:W3CDTF">2006-03-29T11:12:04Z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1030</vt:i4>
  </property>
  <property fmtid="{D5CDD505-2E9C-101B-9397-08002B2CF9AE}" pid="3" name="HideInRollu">
    <vt:lpwstr>1</vt:lpwstr>
  </property>
  <property fmtid="{D5CDD505-2E9C-101B-9397-08002B2CF9AE}" pid="4" name="ArticleStartDa">
    <vt:lpwstr>2009-08-03T20:20:03Z</vt:lpwstr>
  </property>
  <property fmtid="{D5CDD505-2E9C-101B-9397-08002B2CF9AE}" pid="5" name="Ingen besked ved arkiveri">
    <vt:lpwstr>1</vt:lpwstr>
  </property>
  <property fmtid="{D5CDD505-2E9C-101B-9397-08002B2CF9AE}" pid="6" name="IsHiddenFromRoll">
    <vt:lpwstr>1.00000000000000</vt:lpwstr>
  </property>
  <property fmtid="{D5CDD505-2E9C-101B-9397-08002B2CF9AE}" pid="7" name="ContentType">
    <vt:lpwstr>0x010100C568DB52D9D0A14D9B2FDCC96666E9F2007948130EC3DB064584E219954237AF3900242457EFB8B24247815D688C526CD44D00C26A9DBCB02B5C4DA1F017B836C045C00060750ADE2E6249BABB5C6118FC133DE800AF2E6DC7107240CAAE62CB7A7C0C3100</vt:lpwstr>
  </property>
  <property fmtid="{D5CDD505-2E9C-101B-9397-08002B2CF9AE}" pid="8" name="Rettighedsgrup">
    <vt:lpwstr>1</vt:lpwstr>
  </property>
  <property fmtid="{D5CDD505-2E9C-101B-9397-08002B2CF9AE}" pid="9" name="GammelU">
    <vt:lpwstr>/kvaeg/diverse/afgraesningsplan.xls</vt:lpwstr>
  </property>
  <property fmtid="{D5CDD505-2E9C-101B-9397-08002B2CF9AE}" pid="10" name="_dlc_Doc">
    <vt:lpwstr>LBINFO-766-3067</vt:lpwstr>
  </property>
  <property fmtid="{D5CDD505-2E9C-101B-9397-08002B2CF9AE}" pid="11" name="_dlc_DocIdItemGu">
    <vt:lpwstr>475db835-62cf-4ab3-b005-59fac14267a4</vt:lpwstr>
  </property>
  <property fmtid="{D5CDD505-2E9C-101B-9397-08002B2CF9AE}" pid="12" name="_dlc_DocIdU">
    <vt:lpwstr>https://www.landbrugsinfo.dk/Kvaeg/_layouts/DocIdRedir.aspx?ID=LBINFO-766-3067, LBINFO-766-3067</vt:lpwstr>
  </property>
</Properties>
</file>