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8745"/>
  </bookViews>
  <sheets>
    <sheet name="Ark1" sheetId="1" r:id="rId1"/>
    <sheet name="Ark2" sheetId="2" r:id="rId2"/>
    <sheet name="Ark3" sheetId="3" state="hidden" r:id="rId3"/>
    <sheet name="Ark4" sheetId="4" r:id="rId4"/>
  </sheets>
  <definedNames>
    <definedName name="_xlnm.Print_Area" localSheetId="0">'Ark1'!$A$1:$G$53</definedName>
  </definedNames>
  <calcPr calcId="145621"/>
</workbook>
</file>

<file path=xl/calcChain.xml><?xml version="1.0" encoding="utf-8"?>
<calcChain xmlns="http://schemas.openxmlformats.org/spreadsheetml/2006/main">
  <c r="B8" i="1" l="1"/>
  <c r="B61" i="2" l="1"/>
  <c r="B66" i="2" s="1"/>
  <c r="C50" i="2" l="1"/>
  <c r="B50" i="2"/>
  <c r="B46" i="1"/>
  <c r="B55" i="2" l="1"/>
  <c r="B39" i="2" l="1"/>
  <c r="C39" i="2"/>
  <c r="B12" i="2"/>
  <c r="B47" i="2" l="1"/>
  <c r="F9" i="1"/>
  <c r="D52" i="2" s="1"/>
  <c r="B21" i="2" l="1"/>
  <c r="B27" i="2" s="1"/>
  <c r="E5" i="2"/>
  <c r="B5" i="2"/>
  <c r="C9" i="2" l="1"/>
  <c r="C10" i="2"/>
  <c r="B32" i="2"/>
  <c r="C7" i="2"/>
  <c r="E7" i="2" s="1"/>
  <c r="D14" i="2" s="1"/>
  <c r="C30" i="2" l="1"/>
  <c r="E14" i="2"/>
  <c r="D30" i="2" s="1"/>
  <c r="C29" i="2"/>
  <c r="E13" i="2"/>
  <c r="D29" i="2" s="1"/>
  <c r="D25" i="2"/>
  <c r="C6" i="2"/>
  <c r="E6" i="2" s="1"/>
  <c r="D13" i="2" s="1"/>
  <c r="D24" i="2" s="1"/>
  <c r="C32" i="2" l="1"/>
  <c r="B28" i="1" s="1"/>
  <c r="D45" i="2" s="1"/>
  <c r="D32" i="2"/>
  <c r="B29" i="1" s="1"/>
  <c r="D43" i="2" s="1"/>
  <c r="D27" i="2"/>
  <c r="B25" i="1" s="1"/>
  <c r="D42" i="2" s="1"/>
  <c r="G7" i="2"/>
  <c r="C25" i="2"/>
  <c r="F9" i="2"/>
  <c r="F13" i="2" s="1"/>
  <c r="F10" i="2"/>
  <c r="F14" i="2" s="1"/>
  <c r="G6" i="2" l="1"/>
  <c r="C24" i="2"/>
  <c r="C27" i="2" s="1"/>
  <c r="B24" i="1" s="1"/>
  <c r="D44" i="2" s="1"/>
  <c r="C47" i="2" s="1"/>
  <c r="B31" i="1" s="1"/>
  <c r="D53" i="2" s="1"/>
  <c r="C55" i="2" l="1"/>
  <c r="C58" i="2" l="1"/>
  <c r="C63" i="2" s="1"/>
  <c r="C59" i="2"/>
  <c r="C64" i="2" s="1"/>
  <c r="B36" i="1"/>
  <c r="C66" i="2" l="1"/>
  <c r="B41" i="1" s="1"/>
</calcChain>
</file>

<file path=xl/comments1.xml><?xml version="1.0" encoding="utf-8"?>
<comments xmlns="http://schemas.openxmlformats.org/spreadsheetml/2006/main">
  <authors>
    <author>Inger Bertelsen</author>
  </authors>
  <commentList>
    <comment ref="A7" authorId="0">
      <text>
        <r>
          <rPr>
            <b/>
            <sz val="9"/>
            <color indexed="81"/>
            <rFont val="Tahoma"/>
            <family val="2"/>
          </rPr>
          <t xml:space="preserve">Hvis fradrag, angives værdi med minus foran. </t>
        </r>
      </text>
    </comment>
    <comment ref="A8" authorId="0">
      <text>
        <r>
          <rPr>
            <b/>
            <sz val="9"/>
            <color indexed="81"/>
            <rFont val="Tahoma"/>
            <family val="2"/>
          </rPr>
          <t xml:space="preserve">Leveret på bedriften </t>
        </r>
      </text>
    </comment>
    <comment ref="E12" authorId="0">
      <text>
        <r>
          <rPr>
            <b/>
            <sz val="9"/>
            <color indexed="81"/>
            <rFont val="Tahoma"/>
            <family val="2"/>
          </rPr>
          <t xml:space="preserve">Kløvergræsensilage 6,0 MJ/kg TS, Majsensilage 6,28 MJ/kg TS]*
</t>
        </r>
        <r>
          <rPr>
            <sz val="9"/>
            <color indexed="81"/>
            <rFont val="Tahoma"/>
            <family val="2"/>
          </rPr>
          <t xml:space="preserve">
</t>
        </r>
      </text>
    </comment>
    <comment ref="A14" authorId="0">
      <text>
        <r>
          <rPr>
            <b/>
            <sz val="9"/>
            <color indexed="81"/>
            <rFont val="Tahoma"/>
            <family val="2"/>
          </rPr>
          <t>Leveret pris</t>
        </r>
      </text>
    </comment>
    <comment ref="A15" authorId="0">
      <text>
        <r>
          <rPr>
            <b/>
            <sz val="9"/>
            <color indexed="81"/>
            <rFont val="Tahoma"/>
            <family val="2"/>
          </rPr>
          <t xml:space="preserve">Leveret pris </t>
        </r>
      </text>
    </comment>
    <comment ref="A23" authorId="0">
      <text>
        <r>
          <rPr>
            <b/>
            <sz val="9"/>
            <color indexed="81"/>
            <rFont val="Tahoma"/>
            <family val="2"/>
          </rPr>
          <t xml:space="preserve">Når hestebønner ikke varmebehandles vil deres værdi i NorFor være i forhold til at erstatte korn. Korrektion for råprotein vil derfor have begrænset effekt på prisen. </t>
        </r>
      </text>
    </comment>
    <comment ref="A24" authorId="0">
      <text>
        <r>
          <rPr>
            <b/>
            <sz val="9"/>
            <color indexed="81"/>
            <rFont val="Tahoma"/>
            <family val="2"/>
          </rPr>
          <t xml:space="preserve">Værdi i besætningen stiger markant ved varmebehandling. </t>
        </r>
      </text>
    </comment>
    <comment ref="A27" authorId="0">
      <text>
        <r>
          <rPr>
            <b/>
            <sz val="9"/>
            <color indexed="81"/>
            <rFont val="Tahoma"/>
            <family val="2"/>
          </rPr>
          <t>Vær opmærksom på kommentar om kvalitet af varmebehandling.</t>
        </r>
      </text>
    </comment>
    <comment ref="A31" authorId="0">
      <text>
        <r>
          <rPr>
            <b/>
            <sz val="9"/>
            <color indexed="81"/>
            <rFont val="Tahoma"/>
            <family val="2"/>
          </rPr>
          <t>Denne pris er direkte sammenlignelig med indkøb af ikke varmebehandlede hestebønner ved foderstoffen. 
I denne pris indgår udgift til varmebehandling ikke. Men der er taget højde for at køerne skal betale for den indtastede udgift til varmebehandling.</t>
        </r>
      </text>
    </comment>
    <comment ref="B31" authorId="0">
      <text>
        <r>
          <rPr>
            <b/>
            <sz val="9"/>
            <color indexed="81"/>
            <rFont val="Tahoma"/>
            <family val="2"/>
          </rPr>
          <t>Er prisen lavere end indkøb ved foderstoffen kan indkøb ved direkte handel med en anden landmand stadig være relevant, afhængig af pris.
Prisen beregnes kun for varmebehandlede hestebønner, hvis der er indtastet en pris for varmebehandling</t>
        </r>
      </text>
    </comment>
    <comment ref="B34" authorId="0">
      <text>
        <r>
          <rPr>
            <b/>
            <sz val="9"/>
            <color indexed="81"/>
            <rFont val="Tahoma"/>
            <family val="2"/>
          </rPr>
          <t xml:space="preserve">Køber - vælg denne hvis foderstoffens pris er lavere end værdi i besætningen. Vær dog opmærksom på nedenstående mellemregniner vedr. samhandel. </t>
        </r>
      </text>
    </comment>
    <comment ref="B35" authorId="0">
      <text>
        <r>
          <rPr>
            <b/>
            <sz val="9"/>
            <color indexed="81"/>
            <rFont val="Tahoma"/>
            <family val="2"/>
          </rPr>
          <t xml:space="preserve">Køber - vælg denne hvis foderstoffens pris er højere end værdi i besætningen. Vær dog opmærksom på nedenstående mellemregniner vedr. samhandel. </t>
        </r>
      </text>
    </comment>
    <comment ref="B36" authorId="0">
      <text>
        <r>
          <rPr>
            <b/>
            <sz val="9"/>
            <color indexed="81"/>
            <rFont val="Tahoma"/>
            <charset val="1"/>
          </rPr>
          <t xml:space="preserve">Kommer der ikke en pris frem her, skyldes det sandsynligvis at du har valgt varmebehandling uden at indtaste pris for varmebehandling øverst i regnearket. </t>
        </r>
      </text>
    </comment>
    <comment ref="A41" authorId="0">
      <text>
        <r>
          <rPr>
            <b/>
            <sz val="9"/>
            <color indexed="81"/>
            <rFont val="Tahoma"/>
            <family val="2"/>
          </rPr>
          <t xml:space="preserve">Hvis der ikke er en værdi her skyldes det;
1. At du ikke har valgt mellem pris ved foderstof eller værdi i besætningen.
2. At du har sat kryds ved begge valgmuligheder. </t>
        </r>
      </text>
    </comment>
    <comment ref="B41" authorId="0">
      <text>
        <r>
          <rPr>
            <b/>
            <sz val="9"/>
            <color indexed="81"/>
            <rFont val="Tahoma"/>
            <family val="2"/>
          </rPr>
          <t xml:space="preserve">Både køber og sælger bør sammenligne denne pris med salg til foderstoffen. Dækker den risici ved direkte handel? </t>
        </r>
      </text>
    </comment>
    <comment ref="F41" authorId="0">
      <text>
        <r>
          <rPr>
            <b/>
            <sz val="9"/>
            <color indexed="81"/>
            <rFont val="Tahoma"/>
            <family val="2"/>
          </rPr>
          <t>Indtast her, hvis i vælger en anden samhandelsværdi.</t>
        </r>
      </text>
    </comment>
  </commentList>
</comments>
</file>

<file path=xl/comments2.xml><?xml version="1.0" encoding="utf-8"?>
<comments xmlns="http://schemas.openxmlformats.org/spreadsheetml/2006/main">
  <authors>
    <author>Inger Bertelsen</author>
    <author>Kirstine Flintholm Jørgensen</author>
  </authors>
  <commentList>
    <comment ref="F6" authorId="0">
      <text>
        <r>
          <rPr>
            <b/>
            <sz val="9"/>
            <color indexed="81"/>
            <rFont val="Tahoma"/>
            <family val="2"/>
          </rPr>
          <t>Inger Bertelsen:</t>
        </r>
        <r>
          <rPr>
            <sz val="9"/>
            <color indexed="81"/>
            <rFont val="Tahoma"/>
            <family val="2"/>
          </rPr>
          <t xml:space="preserve">
Justeret til en standard på 29 pct. råprotein 
</t>
        </r>
      </text>
    </comment>
    <comment ref="G10" authorId="0">
      <text>
        <r>
          <rPr>
            <b/>
            <sz val="9"/>
            <color indexed="81"/>
            <rFont val="Tahoma"/>
            <family val="2"/>
          </rPr>
          <t>Inger Bertelsen:</t>
        </r>
        <r>
          <rPr>
            <sz val="9"/>
            <color indexed="81"/>
            <rFont val="Tahoma"/>
            <family val="2"/>
          </rPr>
          <t xml:space="preserve">
Justeret til en standard på 29 pct. råprotein 
</t>
        </r>
      </text>
    </comment>
    <comment ref="C12" authorId="0">
      <text>
        <r>
          <rPr>
            <b/>
            <sz val="9"/>
            <color indexed="81"/>
            <rFont val="Tahoma"/>
            <family val="2"/>
          </rPr>
          <t>Inger Bertelsen:</t>
        </r>
        <r>
          <rPr>
            <sz val="9"/>
            <color indexed="81"/>
            <rFont val="Tahoma"/>
            <family val="2"/>
          </rPr>
          <t xml:space="preserve">
Justeret til en stadard på 29 pct. råprotein 
</t>
        </r>
      </text>
    </comment>
    <comment ref="D12" authorId="1">
      <text>
        <r>
          <rPr>
            <b/>
            <sz val="9"/>
            <color indexed="81"/>
            <rFont val="Tahoma"/>
            <family val="2"/>
          </rPr>
          <t>Kirstine Flintholm Jørgensen:</t>
        </r>
        <r>
          <rPr>
            <sz val="9"/>
            <color indexed="81"/>
            <rFont val="Tahoma"/>
            <family val="2"/>
          </rPr>
          <t xml:space="preserve">
0,015 kr pr procentenhed råproteinindholdet sænkes fra 31 %</t>
        </r>
      </text>
    </comment>
  </commentList>
</comments>
</file>

<file path=xl/sharedStrings.xml><?xml version="1.0" encoding="utf-8"?>
<sst xmlns="http://schemas.openxmlformats.org/spreadsheetml/2006/main" count="147" uniqueCount="101">
  <si>
    <t>Sælger</t>
  </si>
  <si>
    <t>Køber</t>
  </si>
  <si>
    <t>kr. pr. kg</t>
  </si>
  <si>
    <t xml:space="preserve">kr. pr. kg </t>
  </si>
  <si>
    <t>Korrektion for sojakages pris</t>
  </si>
  <si>
    <t>31 % råprotein</t>
  </si>
  <si>
    <t>x</t>
  </si>
  <si>
    <t>y</t>
  </si>
  <si>
    <t>Korrektion for ændret kornpris_ Udgangspunktet er Byg= 2,30 kr/kg*</t>
  </si>
  <si>
    <t>Pris på sojakage</t>
  </si>
  <si>
    <t>Beregnet ligevægtspris for ubehandlede hestebønner</t>
  </si>
  <si>
    <t xml:space="preserve">Indtast pris på byg </t>
  </si>
  <si>
    <t xml:space="preserve">ikke vekselvirkning med ydelsesniveau </t>
  </si>
  <si>
    <t>8000 kg EKM</t>
  </si>
  <si>
    <t>over byg</t>
  </si>
  <si>
    <t>10000 kg EKM</t>
  </si>
  <si>
    <t>Beregnet ligevægtspris for varmebehandlede hestebønner * inkl omkostninger til varmebehandlingen</t>
  </si>
  <si>
    <t>Pris hvis omkostning for varmebehandling fratrækkes</t>
  </si>
  <si>
    <t>Indtast udgift til varmebehandling evt inklusiv fragt, kr/kg</t>
  </si>
  <si>
    <t>Korrektion for indhold af råprotein</t>
  </si>
  <si>
    <t>Beregnet ligevægtspris</t>
  </si>
  <si>
    <t>Indtast råprotein%</t>
  </si>
  <si>
    <t>Ubehandlede hestebønner</t>
  </si>
  <si>
    <t>varmebehandlede hestebønner*</t>
  </si>
  <si>
    <t>varmebehandlede hestebønner (ekskl. Udgift til varmebehandling)</t>
  </si>
  <si>
    <t>*Bør vi også have en korrektion for de varmebehandlede HB? Beregninger viser en lille og modstridende effekt på HBs pris….</t>
  </si>
  <si>
    <t>Pris på hestebønne udbehandlet</t>
  </si>
  <si>
    <t xml:space="preserve">Pris på hestebønne varmebehandlet </t>
  </si>
  <si>
    <t>Ydelse</t>
  </si>
  <si>
    <t>tal til styring</t>
  </si>
  <si>
    <t xml:space="preserve">tal til styring </t>
  </si>
  <si>
    <t>pct. af tørstof</t>
  </si>
  <si>
    <t>kg EKM pr. ko</t>
  </si>
  <si>
    <t xml:space="preserve">Ikke varmebehandlet </t>
  </si>
  <si>
    <t>Ydelse og indkøbspris sojakage og byg</t>
  </si>
  <si>
    <t xml:space="preserve">Værdi i besætningen </t>
  </si>
  <si>
    <t xml:space="preserve">Værdi i besætningen (korrigeret for råprotein) </t>
  </si>
  <si>
    <t>Varmebehandlet - udgift til varmebehandling fratrukket</t>
  </si>
  <si>
    <t>Varmebehandling</t>
  </si>
  <si>
    <t xml:space="preserve">Råproteinkorrektion </t>
  </si>
  <si>
    <t xml:space="preserve">Ydelsesniveau (vælg) </t>
  </si>
  <si>
    <t>Købspris for sojakage (tast ind)</t>
  </si>
  <si>
    <t>Købspris for vårbyg (tast ind)</t>
  </si>
  <si>
    <t>Proteinprocent hestebønne (tast ind)</t>
  </si>
  <si>
    <t>Transport</t>
  </si>
  <si>
    <t xml:space="preserve">Maks. vandprocent </t>
  </si>
  <si>
    <t xml:space="preserve">pct. vand </t>
  </si>
  <si>
    <t xml:space="preserve">Leveret på foderstoffen </t>
  </si>
  <si>
    <t xml:space="preserve">Rens og tørring </t>
  </si>
  <si>
    <t>Liste</t>
  </si>
  <si>
    <t>varmebehandling</t>
  </si>
  <si>
    <t xml:space="preserve">proteinkorrektion </t>
  </si>
  <si>
    <t xml:space="preserve">Standardberegning af hestebønners værdi i fodringen </t>
  </si>
  <si>
    <t xml:space="preserve">Varmebehandling </t>
  </si>
  <si>
    <t>Leveret mængde</t>
  </si>
  <si>
    <t>Vandprocent ved levering</t>
  </si>
  <si>
    <t>Aftalt vandprocent til afregning</t>
  </si>
  <si>
    <t>Mængde til afregning</t>
  </si>
  <si>
    <t>tons</t>
  </si>
  <si>
    <t xml:space="preserve">pct. </t>
  </si>
  <si>
    <t xml:space="preserve">tons. </t>
  </si>
  <si>
    <t xml:space="preserve">Priser ved handel med foderstoffen </t>
  </si>
  <si>
    <t xml:space="preserve">Varmebehandling og råproteinkorrektion </t>
  </si>
  <si>
    <t xml:space="preserve">Gennemsnitspris </t>
  </si>
  <si>
    <t xml:space="preserve">Udgifter til udligning </t>
  </si>
  <si>
    <t xml:space="preserve">Andet: </t>
  </si>
  <si>
    <t>Foderstof</t>
  </si>
  <si>
    <t xml:space="preserve">Værdi i besætning </t>
  </si>
  <si>
    <t>Transport udligning</t>
  </si>
  <si>
    <t xml:space="preserve">Proteinkorrektion </t>
  </si>
  <si>
    <t xml:space="preserve">Sælger betaler </t>
  </si>
  <si>
    <t xml:space="preserve">Køber betaler </t>
  </si>
  <si>
    <t>Samhandelspris (Fælles)</t>
  </si>
  <si>
    <t>Mængdekorrektion på baggrund af vandprocent (Fælles)</t>
  </si>
  <si>
    <t>Aftale om levering (Fælles)</t>
  </si>
  <si>
    <t xml:space="preserve">Pris - køber betaler til sælger </t>
  </si>
  <si>
    <t>Varmebehandling (vælg x)</t>
  </si>
  <si>
    <t>Råproteinkorrektion (vælg x)</t>
  </si>
  <si>
    <t>afregningspris</t>
  </si>
  <si>
    <t xml:space="preserve">SEGES påtager sig ikke ansvar for evt. fejl og mangler eller forkert brug af værktøjet, beregningen er udelukkende vejledende. </t>
  </si>
  <si>
    <t xml:space="preserve">Overslag på pris på økologiske hestebønner ved samhandel </t>
  </si>
  <si>
    <t xml:space="preserve">Beregnet værdi som foder til malkekøer (Køber) </t>
  </si>
  <si>
    <t xml:space="preserve">Liste </t>
  </si>
  <si>
    <t>Ja</t>
  </si>
  <si>
    <t>Nej</t>
  </si>
  <si>
    <t>Indtast den aftalte pris</t>
  </si>
  <si>
    <t>Vælg (hvem lægger ud for transport)</t>
  </si>
  <si>
    <t>Som standard er værdier af hestebønne beregnet med et indhold af råprotein på 29 pct. af tørstof. Ved et højere indhold stiger hestebønnernes værdi i fodringen. Det er muligt at korrigere råproteinprocenten på baggrund af en analyse. Korrektion er mest relevant når hestebønnerne skal varmebehandles.</t>
  </si>
  <si>
    <t>Værdien af varmebehandlede hestebønner forudsætter en optimal varmebehandling med en kernetemperatur på 120-130˚C</t>
  </si>
  <si>
    <t>Køber (tast ind i de hvide felter)</t>
  </si>
  <si>
    <t>Købspris på foderstoffen (ikke varmebehandlet)</t>
  </si>
  <si>
    <t>Korrektion for leveringsform</t>
  </si>
  <si>
    <t>Udgift til evt. varmebehandling</t>
  </si>
  <si>
    <t xml:space="preserve">Sælger (tast ind i de hvide felter) </t>
  </si>
  <si>
    <t>Salgpris til foderstoffen</t>
  </si>
  <si>
    <t xml:space="preserve">Transport (deles ligeligt) (tast ind) </t>
  </si>
  <si>
    <t xml:space="preserve">Ud fra foderstofpriser (vælg x) </t>
  </si>
  <si>
    <t xml:space="preserve">Ud fra værdi i besætningen (vælg x) </t>
  </si>
  <si>
    <t>Pris korrigeret for leveringsform</t>
  </si>
  <si>
    <t>Værdi i besætningen</t>
  </si>
  <si>
    <t>Pris på hestebønner, når de er økonomisk konkurrencedygtige i forhold til soja. Beregnet under standardiserede forhold med gennemsnitsværdier for foderets kvalitet. Det anbefales derfor at genberegne værdierne med egne forudsætninger.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</si>
</sst>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b/>
      <sz val="9"/>
      <color indexed="81"/>
      <name val="Tahoma"/>
      <family val="2"/>
    </font>
    <font>
      <sz val="9"/>
      <color indexed="81"/>
      <name val="Tahoma"/>
      <family val="2"/>
    </font>
    <font>
      <sz val="11"/>
      <color theme="0"/>
      <name val="Calibri"/>
      <family val="2"/>
      <scheme val="minor"/>
    </font>
    <font>
      <b/>
      <sz val="12"/>
      <color theme="5" tint="0.79998168889431442"/>
      <name val="Calibri"/>
      <family val="2"/>
      <scheme val="minor"/>
    </font>
    <font>
      <b/>
      <sz val="12"/>
      <color theme="0"/>
      <name val="Calibri"/>
      <family val="2"/>
      <scheme val="minor"/>
    </font>
    <font>
      <i/>
      <sz val="10"/>
      <name val="Calibri"/>
      <family val="2"/>
      <scheme val="minor"/>
    </font>
    <font>
      <b/>
      <sz val="10"/>
      <color theme="5" tint="0.79998168889431442"/>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sz val="10"/>
      <color theme="0"/>
      <name val="Calibri"/>
      <family val="2"/>
      <scheme val="minor"/>
    </font>
    <font>
      <i/>
      <sz val="9"/>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sz val="9"/>
      <color theme="0"/>
      <name val="Calibri"/>
      <family val="2"/>
      <scheme val="minor"/>
    </font>
    <font>
      <sz val="8"/>
      <color theme="1"/>
      <name val="Calibri"/>
      <family val="2"/>
      <scheme val="minor"/>
    </font>
    <font>
      <b/>
      <sz val="18"/>
      <color theme="5" tint="0.79998168889431442"/>
      <name val="Calibri"/>
      <family val="2"/>
      <scheme val="minor"/>
    </font>
    <font>
      <b/>
      <sz val="9"/>
      <color indexed="81"/>
      <name val="Tahoma"/>
      <charset val="1"/>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9562C"/>
        <bgColor indexed="64"/>
      </patternFill>
    </fill>
    <fill>
      <patternFill patternType="solid">
        <fgColor rgb="FFB4C5B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5">
    <xf numFmtId="0" fontId="0" fillId="0" borderId="0" xfId="0"/>
    <xf numFmtId="0" fontId="2" fillId="0" borderId="0" xfId="0" applyFont="1"/>
    <xf numFmtId="0" fontId="0" fillId="0" borderId="2" xfId="0" applyBorder="1"/>
    <xf numFmtId="0" fontId="0" fillId="0" borderId="3" xfId="0" applyBorder="1"/>
    <xf numFmtId="0" fontId="0" fillId="0" borderId="4" xfId="0" applyBorder="1"/>
    <xf numFmtId="0" fontId="3" fillId="0" borderId="5" xfId="0" applyFont="1" applyBorder="1"/>
    <xf numFmtId="0" fontId="1" fillId="0" borderId="0" xfId="0" applyFont="1" applyBorder="1"/>
    <xf numFmtId="0" fontId="0" fillId="0" borderId="0" xfId="0" applyBorder="1"/>
    <xf numFmtId="0" fontId="0" fillId="0" borderId="6" xfId="0" applyBorder="1"/>
    <xf numFmtId="0" fontId="0" fillId="0" borderId="5" xfId="0" applyBorder="1"/>
    <xf numFmtId="0" fontId="0" fillId="0" borderId="0" xfId="0" applyBorder="1" applyAlignment="1"/>
    <xf numFmtId="2" fontId="0" fillId="2" borderId="0" xfId="0" applyNumberFormat="1" applyFill="1" applyBorder="1"/>
    <xf numFmtId="2" fontId="0" fillId="2" borderId="7" xfId="0" applyNumberFormat="1" applyFill="1" applyBorder="1"/>
    <xf numFmtId="2" fontId="2" fillId="0" borderId="0" xfId="0" applyNumberFormat="1" applyFont="1" applyBorder="1"/>
    <xf numFmtId="2" fontId="0" fillId="0" borderId="0" xfId="0" applyNumberFormat="1" applyBorder="1"/>
    <xf numFmtId="2" fontId="0" fillId="0" borderId="6" xfId="0" applyNumberFormat="1" applyBorder="1"/>
    <xf numFmtId="2" fontId="0" fillId="0" borderId="8" xfId="0" applyNumberFormat="1" applyBorder="1"/>
    <xf numFmtId="0" fontId="0" fillId="0" borderId="8" xfId="0" applyBorder="1"/>
    <xf numFmtId="0" fontId="0" fillId="0" borderId="9" xfId="0" applyBorder="1"/>
    <xf numFmtId="0" fontId="0" fillId="0" borderId="10" xfId="0" applyBorder="1"/>
    <xf numFmtId="2" fontId="0" fillId="0" borderId="9" xfId="0" applyNumberFormat="1" applyBorder="1"/>
    <xf numFmtId="2" fontId="2" fillId="0" borderId="8" xfId="0" applyNumberFormat="1" applyFont="1" applyBorder="1"/>
    <xf numFmtId="2" fontId="0" fillId="0" borderId="0" xfId="0" applyNumberFormat="1"/>
    <xf numFmtId="2" fontId="0" fillId="2" borderId="11" xfId="0" applyNumberFormat="1" applyFill="1" applyBorder="1"/>
    <xf numFmtId="0" fontId="0" fillId="0" borderId="16" xfId="0" applyBorder="1"/>
    <xf numFmtId="0" fontId="0" fillId="0" borderId="15" xfId="0" applyBorder="1"/>
    <xf numFmtId="0" fontId="0" fillId="3" borderId="0" xfId="0" applyFill="1"/>
    <xf numFmtId="0" fontId="0" fillId="0" borderId="17" xfId="0" applyBorder="1"/>
    <xf numFmtId="0" fontId="0" fillId="0" borderId="18" xfId="0" applyBorder="1"/>
    <xf numFmtId="0" fontId="0" fillId="0" borderId="19" xfId="0" applyBorder="1"/>
    <xf numFmtId="0" fontId="0" fillId="0" borderId="20" xfId="0" applyBorder="1"/>
    <xf numFmtId="2" fontId="0" fillId="0" borderId="20" xfId="0" applyNumberFormat="1" applyBorder="1"/>
    <xf numFmtId="0" fontId="0" fillId="0" borderId="21" xfId="0" applyBorder="1"/>
    <xf numFmtId="2" fontId="0" fillId="0" borderId="15" xfId="0" applyNumberFormat="1" applyBorder="1"/>
    <xf numFmtId="0" fontId="0" fillId="0" borderId="22" xfId="0" applyBorder="1"/>
    <xf numFmtId="0" fontId="6" fillId="3" borderId="0" xfId="0" applyFont="1" applyFill="1"/>
    <xf numFmtId="3" fontId="0" fillId="0" borderId="0" xfId="0" applyNumberFormat="1"/>
    <xf numFmtId="0" fontId="0" fillId="0" borderId="0" xfId="0" applyNumberFormat="1" applyBorder="1"/>
    <xf numFmtId="0" fontId="0" fillId="0" borderId="0" xfId="0" applyNumberFormat="1" applyFill="1" applyBorder="1"/>
    <xf numFmtId="0" fontId="11" fillId="5" borderId="11" xfId="0" applyFont="1" applyFill="1" applyBorder="1"/>
    <xf numFmtId="0" fontId="12" fillId="5" borderId="0" xfId="0" applyFont="1" applyFill="1" applyBorder="1"/>
    <xf numFmtId="0" fontId="12" fillId="5" borderId="14" xfId="0" applyFont="1" applyFill="1" applyBorder="1"/>
    <xf numFmtId="0" fontId="12" fillId="5" borderId="20" xfId="0" applyFont="1" applyFill="1" applyBorder="1"/>
    <xf numFmtId="0" fontId="14" fillId="5" borderId="17" xfId="0" applyFont="1" applyFill="1" applyBorder="1"/>
    <xf numFmtId="2" fontId="11" fillId="5" borderId="11" xfId="0" applyNumberFormat="1" applyFont="1" applyFill="1" applyBorder="1"/>
    <xf numFmtId="0" fontId="12" fillId="4" borderId="0" xfId="0" applyFont="1" applyFill="1" applyBorder="1"/>
    <xf numFmtId="2" fontId="14" fillId="5" borderId="11" xfId="0" applyNumberFormat="1" applyFont="1" applyFill="1" applyBorder="1"/>
    <xf numFmtId="2" fontId="11" fillId="5" borderId="0" xfId="0" applyNumberFormat="1" applyFont="1" applyFill="1" applyBorder="1"/>
    <xf numFmtId="0" fontId="12" fillId="5" borderId="19" xfId="0" applyFont="1" applyFill="1" applyBorder="1" applyAlignment="1">
      <alignment vertical="top"/>
    </xf>
    <xf numFmtId="0" fontId="12" fillId="5" borderId="16" xfId="0" applyFont="1" applyFill="1" applyBorder="1" applyAlignment="1">
      <alignment vertical="top"/>
    </xf>
    <xf numFmtId="0" fontId="12" fillId="5" borderId="0" xfId="0" applyFont="1" applyFill="1" applyBorder="1" applyAlignment="1">
      <alignment vertical="top"/>
    </xf>
    <xf numFmtId="0" fontId="18" fillId="5" borderId="0" xfId="0" applyFont="1" applyFill="1" applyBorder="1"/>
    <xf numFmtId="0" fontId="18" fillId="5" borderId="20" xfId="0" applyFont="1" applyFill="1" applyBorder="1"/>
    <xf numFmtId="0" fontId="19" fillId="5" borderId="0" xfId="0" applyFont="1" applyFill="1" applyBorder="1" applyAlignment="1">
      <alignment vertical="top" wrapText="1"/>
    </xf>
    <xf numFmtId="0" fontId="19" fillId="5" borderId="20" xfId="0" applyFont="1" applyFill="1" applyBorder="1" applyAlignment="1">
      <alignment vertical="top" wrapText="1"/>
    </xf>
    <xf numFmtId="0" fontId="12" fillId="5" borderId="0" xfId="0" applyFont="1" applyFill="1" applyBorder="1" applyAlignment="1">
      <alignment vertical="top" wrapText="1"/>
    </xf>
    <xf numFmtId="0" fontId="9" fillId="5" borderId="16" xfId="0" applyFont="1" applyFill="1" applyBorder="1" applyAlignment="1">
      <alignment vertical="top" wrapText="1"/>
    </xf>
    <xf numFmtId="0" fontId="9" fillId="5" borderId="18" xfId="0" applyFont="1" applyFill="1" applyBorder="1" applyAlignment="1">
      <alignment vertical="top" wrapText="1"/>
    </xf>
    <xf numFmtId="0" fontId="11" fillId="5" borderId="19" xfId="0" applyFont="1" applyFill="1" applyBorder="1"/>
    <xf numFmtId="0" fontId="0" fillId="4" borderId="17" xfId="0" applyFill="1" applyBorder="1"/>
    <xf numFmtId="0" fontId="0" fillId="4" borderId="16" xfId="0" applyFill="1" applyBorder="1"/>
    <xf numFmtId="0" fontId="0" fillId="4" borderId="18" xfId="0" applyFill="1" applyBorder="1"/>
    <xf numFmtId="0" fontId="7" fillId="4" borderId="19" xfId="0" applyFont="1" applyFill="1" applyBorder="1"/>
    <xf numFmtId="0" fontId="10" fillId="4" borderId="0" xfId="0" applyFont="1" applyFill="1" applyBorder="1"/>
    <xf numFmtId="0" fontId="10" fillId="4" borderId="20" xfId="0" applyFont="1" applyFill="1" applyBorder="1"/>
    <xf numFmtId="0" fontId="11" fillId="5" borderId="0" xfId="0" applyFont="1" applyFill="1" applyBorder="1"/>
    <xf numFmtId="0" fontId="11" fillId="4" borderId="0" xfId="0" applyFont="1" applyFill="1" applyBorder="1"/>
    <xf numFmtId="0" fontId="11" fillId="5" borderId="20" xfId="0" applyFont="1" applyFill="1" applyBorder="1"/>
    <xf numFmtId="0" fontId="12" fillId="5" borderId="19" xfId="0" applyFont="1" applyFill="1" applyBorder="1"/>
    <xf numFmtId="0" fontId="17" fillId="5" borderId="0" xfId="0" applyFont="1" applyFill="1" applyBorder="1"/>
    <xf numFmtId="0" fontId="17" fillId="5" borderId="20" xfId="0" applyFont="1" applyFill="1" applyBorder="1"/>
    <xf numFmtId="0" fontId="8" fillId="4" borderId="19" xfId="0" applyFont="1" applyFill="1" applyBorder="1"/>
    <xf numFmtId="0" fontId="11" fillId="4" borderId="20" xfId="0" applyFont="1" applyFill="1" applyBorder="1"/>
    <xf numFmtId="2" fontId="12" fillId="5" borderId="0" xfId="0" applyNumberFormat="1" applyFont="1" applyFill="1" applyBorder="1"/>
    <xf numFmtId="0" fontId="12" fillId="4" borderId="20" xfId="0" applyFont="1" applyFill="1" applyBorder="1"/>
    <xf numFmtId="0" fontId="14" fillId="5" borderId="19" xfId="0" applyFont="1" applyFill="1" applyBorder="1"/>
    <xf numFmtId="0" fontId="14" fillId="5" borderId="0" xfId="0" applyFont="1" applyFill="1" applyBorder="1"/>
    <xf numFmtId="0" fontId="21" fillId="5" borderId="20" xfId="0" applyFont="1" applyFill="1" applyBorder="1"/>
    <xf numFmtId="0" fontId="15" fillId="4" borderId="0" xfId="0" applyFont="1" applyFill="1" applyBorder="1"/>
    <xf numFmtId="0" fontId="15" fillId="4" borderId="20" xfId="0" applyFont="1" applyFill="1" applyBorder="1"/>
    <xf numFmtId="164" fontId="12" fillId="5" borderId="0" xfId="0" applyNumberFormat="1" applyFont="1" applyFill="1" applyBorder="1"/>
    <xf numFmtId="0" fontId="20" fillId="4" borderId="0" xfId="0" applyFont="1" applyFill="1" applyBorder="1"/>
    <xf numFmtId="0" fontId="12" fillId="5" borderId="20" xfId="0" applyFont="1" applyFill="1" applyBorder="1" applyAlignment="1">
      <alignment vertical="top"/>
    </xf>
    <xf numFmtId="0" fontId="12" fillId="4" borderId="21" xfId="0" applyFont="1" applyFill="1" applyBorder="1"/>
    <xf numFmtId="0" fontId="12" fillId="4" borderId="15" xfId="0" applyFont="1" applyFill="1" applyBorder="1"/>
    <xf numFmtId="0" fontId="12" fillId="4" borderId="22" xfId="0" applyFont="1" applyFill="1" applyBorder="1"/>
    <xf numFmtId="0" fontId="12" fillId="0" borderId="1" xfId="0" applyFont="1" applyFill="1" applyBorder="1" applyProtection="1">
      <protection locked="0"/>
    </xf>
    <xf numFmtId="0" fontId="12" fillId="0" borderId="13" xfId="0" applyFont="1" applyFill="1" applyBorder="1" applyProtection="1">
      <protection locked="0"/>
    </xf>
    <xf numFmtId="2" fontId="12" fillId="0" borderId="1" xfId="0" applyNumberFormat="1" applyFont="1" applyFill="1" applyBorder="1" applyProtection="1">
      <protection locked="0"/>
    </xf>
    <xf numFmtId="1" fontId="12" fillId="0" borderId="1" xfId="0" applyNumberFormat="1" applyFont="1" applyFill="1" applyBorder="1" applyProtection="1">
      <protection locked="0"/>
    </xf>
    <xf numFmtId="0" fontId="12" fillId="0" borderId="1" xfId="0" applyNumberFormat="1" applyFont="1" applyFill="1" applyBorder="1" applyProtection="1">
      <protection locked="0"/>
    </xf>
    <xf numFmtId="0" fontId="12" fillId="0" borderId="12" xfId="0" applyFont="1" applyFill="1" applyBorder="1" applyProtection="1">
      <protection locked="0"/>
    </xf>
    <xf numFmtId="164" fontId="12" fillId="0" borderId="1" xfId="0" applyNumberFormat="1" applyFont="1" applyFill="1" applyBorder="1" applyProtection="1">
      <protection locked="0"/>
    </xf>
    <xf numFmtId="2" fontId="12" fillId="0" borderId="11" xfId="0" applyNumberFormat="1" applyFont="1" applyFill="1" applyBorder="1" applyProtection="1">
      <protection locked="0"/>
    </xf>
    <xf numFmtId="0" fontId="13" fillId="0" borderId="1" xfId="0" applyFont="1" applyFill="1" applyBorder="1" applyProtection="1">
      <protection locked="0"/>
    </xf>
    <xf numFmtId="0" fontId="12" fillId="3" borderId="19" xfId="0" applyFont="1" applyFill="1" applyBorder="1" applyAlignment="1">
      <alignment horizontal="center" vertical="top"/>
    </xf>
    <xf numFmtId="0" fontId="12" fillId="3" borderId="0" xfId="0" applyFont="1" applyFill="1" applyBorder="1" applyAlignment="1">
      <alignment horizontal="center" vertical="top"/>
    </xf>
    <xf numFmtId="0" fontId="12" fillId="3" borderId="20" xfId="0" applyFont="1" applyFill="1" applyBorder="1" applyAlignment="1">
      <alignment horizontal="center" vertical="top"/>
    </xf>
    <xf numFmtId="0" fontId="12" fillId="3" borderId="21" xfId="0" applyFont="1" applyFill="1" applyBorder="1" applyAlignment="1">
      <alignment horizontal="center" vertical="top"/>
    </xf>
    <xf numFmtId="0" fontId="12" fillId="3" borderId="15" xfId="0" applyFont="1" applyFill="1" applyBorder="1" applyAlignment="1">
      <alignment horizontal="center" vertical="top"/>
    </xf>
    <xf numFmtId="0" fontId="12" fillId="3" borderId="22" xfId="0" applyFont="1" applyFill="1" applyBorder="1" applyAlignment="1">
      <alignment horizontal="center" vertical="top"/>
    </xf>
    <xf numFmtId="0" fontId="16" fillId="5" borderId="19" xfId="0" applyFont="1" applyFill="1" applyBorder="1" applyAlignment="1">
      <alignment horizontal="left" vertical="top" wrapText="1"/>
    </xf>
    <xf numFmtId="0" fontId="16" fillId="5" borderId="0" xfId="0" applyFont="1" applyFill="1" applyBorder="1" applyAlignment="1">
      <alignment horizontal="left" vertical="top" wrapText="1"/>
    </xf>
    <xf numFmtId="0" fontId="16" fillId="5" borderId="20" xfId="0" applyFont="1" applyFill="1" applyBorder="1" applyAlignment="1">
      <alignment horizontal="left" vertical="top" wrapText="1"/>
    </xf>
    <xf numFmtId="0" fontId="16" fillId="5" borderId="21" xfId="0" applyFont="1" applyFill="1" applyBorder="1" applyAlignment="1">
      <alignment horizontal="left" vertical="top" wrapText="1"/>
    </xf>
    <xf numFmtId="0" fontId="16" fillId="5" borderId="15" xfId="0" applyFont="1" applyFill="1" applyBorder="1" applyAlignment="1">
      <alignment horizontal="left" vertical="top" wrapText="1"/>
    </xf>
    <xf numFmtId="0" fontId="16" fillId="5" borderId="22" xfId="0" applyFont="1" applyFill="1" applyBorder="1" applyAlignment="1">
      <alignment horizontal="left" vertical="top" wrapText="1"/>
    </xf>
    <xf numFmtId="0" fontId="19" fillId="5" borderId="19" xfId="0" applyFont="1" applyFill="1" applyBorder="1" applyAlignment="1">
      <alignment horizontal="left" vertical="top" wrapText="1"/>
    </xf>
    <xf numFmtId="0" fontId="19" fillId="5" borderId="0" xfId="0" applyFont="1" applyFill="1" applyBorder="1" applyAlignment="1">
      <alignment horizontal="left" vertical="top" wrapText="1"/>
    </xf>
    <xf numFmtId="0" fontId="19" fillId="5" borderId="20" xfId="0" applyFont="1" applyFill="1" applyBorder="1" applyAlignment="1">
      <alignment horizontal="left" vertical="top" wrapText="1"/>
    </xf>
    <xf numFmtId="0" fontId="19" fillId="5" borderId="21" xfId="0" applyFont="1" applyFill="1" applyBorder="1" applyAlignment="1">
      <alignment horizontal="left" vertical="top" wrapText="1"/>
    </xf>
    <xf numFmtId="0" fontId="19" fillId="5" borderId="15" xfId="0" applyFont="1" applyFill="1" applyBorder="1" applyAlignment="1">
      <alignment horizontal="left" vertical="top" wrapText="1"/>
    </xf>
    <xf numFmtId="0" fontId="19" fillId="5" borderId="22" xfId="0" applyFont="1" applyFill="1" applyBorder="1" applyAlignment="1">
      <alignment horizontal="left" vertical="top" wrapText="1"/>
    </xf>
    <xf numFmtId="0" fontId="22" fillId="4" borderId="19"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20" xfId="0" applyFont="1" applyFill="1" applyBorder="1" applyAlignment="1">
      <alignment horizontal="center" vertical="center"/>
    </xf>
    <xf numFmtId="0" fontId="16" fillId="3" borderId="19" xfId="0" applyFont="1" applyFill="1" applyBorder="1" applyAlignment="1">
      <alignment horizontal="center" wrapText="1"/>
    </xf>
    <xf numFmtId="0" fontId="16" fillId="3" borderId="0" xfId="0" applyFont="1" applyFill="1" applyBorder="1" applyAlignment="1">
      <alignment horizontal="center" wrapText="1"/>
    </xf>
    <xf numFmtId="0" fontId="16" fillId="3" borderId="20" xfId="0" applyFont="1" applyFill="1" applyBorder="1" applyAlignment="1">
      <alignment horizontal="center" wrapText="1"/>
    </xf>
    <xf numFmtId="0" fontId="11" fillId="5" borderId="17" xfId="0" applyFont="1" applyFill="1" applyBorder="1" applyAlignment="1">
      <alignment horizontal="left" wrapText="1"/>
    </xf>
    <xf numFmtId="0" fontId="11" fillId="5" borderId="16" xfId="0" applyFont="1" applyFill="1" applyBorder="1" applyAlignment="1">
      <alignment horizontal="left" wrapText="1"/>
    </xf>
    <xf numFmtId="0" fontId="11" fillId="5" borderId="18" xfId="0" applyFont="1" applyFill="1" applyBorder="1" applyAlignment="1">
      <alignment horizontal="left" wrapText="1"/>
    </xf>
    <xf numFmtId="0" fontId="11" fillId="5" borderId="19" xfId="0" applyFont="1" applyFill="1" applyBorder="1" applyAlignment="1">
      <alignment horizontal="left" wrapText="1"/>
    </xf>
    <xf numFmtId="0" fontId="11" fillId="5" borderId="0" xfId="0" applyFont="1" applyFill="1" applyBorder="1" applyAlignment="1">
      <alignment horizontal="left" wrapText="1"/>
    </xf>
    <xf numFmtId="0" fontId="11" fillId="5" borderId="20"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B4C5B0"/>
      <color rgb="FF09562C"/>
      <color rgb="FF7C9877"/>
      <color rgb="FF000000"/>
      <color rgb="FFE95D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35860</xdr:colOff>
      <xdr:row>0</xdr:row>
      <xdr:rowOff>36980</xdr:rowOff>
    </xdr:from>
    <xdr:to>
      <xdr:col>0</xdr:col>
      <xdr:colOff>2008094</xdr:colOff>
      <xdr:row>1</xdr:row>
      <xdr:rowOff>94165</xdr:rowOff>
    </xdr:to>
    <xdr:pic>
      <xdr:nvPicPr>
        <xdr:cNvPr id="2" name="Billede 1" descr="C:\Users\inb\AppData\Local\Microsoft\Windows\Temporary Internet Files\Content.Outlook\2VBMCGSH\SEGES Oekologi_WHITE.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60" y="36980"/>
          <a:ext cx="1972234" cy="595067"/>
        </a:xfrm>
        <a:prstGeom prst="rect">
          <a:avLst/>
        </a:prstGeom>
        <a:solidFill>
          <a:srgbClr val="09562C"/>
        </a:solidFill>
        <a:ln>
          <a:noFill/>
        </a:ln>
      </xdr:spPr>
    </xdr:pic>
    <xdr:clientData/>
  </xdr:twoCellAnchor>
</xdr:wsDr>
</file>

<file path=xl/theme/theme1.xml><?xml version="1.0" encoding="utf-8"?>
<a:theme xmlns:a="http://schemas.openxmlformats.org/drawingml/2006/main" name="Kontortema">
  <a:themeElements>
    <a:clrScheme name="SEGES">
      <a:dk1>
        <a:srgbClr val="000000"/>
      </a:dk1>
      <a:lt1>
        <a:sysClr val="window" lastClr="FFFFFF"/>
      </a:lt1>
      <a:dk2>
        <a:srgbClr val="09562C"/>
      </a:dk2>
      <a:lt2>
        <a:srgbClr val="E7E5DB"/>
      </a:lt2>
      <a:accent1>
        <a:srgbClr val="076471"/>
      </a:accent1>
      <a:accent2>
        <a:srgbClr val="C8C7B2"/>
      </a:accent2>
      <a:accent3>
        <a:srgbClr val="9DDCF9"/>
      </a:accent3>
      <a:accent4>
        <a:srgbClr val="7C9877"/>
      </a:accent4>
      <a:accent5>
        <a:srgbClr val="338291"/>
      </a:accent5>
      <a:accent6>
        <a:srgbClr val="E95D0F"/>
      </a:accent6>
      <a:hlink>
        <a:srgbClr val="076471"/>
      </a:hlink>
      <a:folHlink>
        <a:srgbClr val="E95D0F"/>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3"/>
  <sheetViews>
    <sheetView tabSelected="1" zoomScaleNormal="100" workbookViewId="0">
      <selection activeCell="B13" sqref="B13"/>
    </sheetView>
  </sheetViews>
  <sheetFormatPr defaultRowHeight="15" x14ac:dyDescent="0.25"/>
  <cols>
    <col min="1" max="1" width="37.28515625" customWidth="1"/>
    <col min="2" max="2" width="7" customWidth="1"/>
    <col min="3" max="3" width="8.85546875" customWidth="1"/>
    <col min="4" max="4" width="1.85546875" customWidth="1"/>
    <col min="5" max="5" width="20.5703125" customWidth="1"/>
    <col min="6" max="6" width="5.140625" customWidth="1"/>
    <col min="7" max="7" width="7.28515625" customWidth="1"/>
  </cols>
  <sheetData>
    <row r="1" spans="1:7" ht="42.6" customHeight="1" x14ac:dyDescent="0.25">
      <c r="A1" s="59"/>
      <c r="B1" s="60"/>
      <c r="C1" s="60"/>
      <c r="D1" s="60"/>
      <c r="E1" s="60"/>
      <c r="F1" s="60"/>
      <c r="G1" s="61"/>
    </row>
    <row r="2" spans="1:7" ht="30.6" customHeight="1" x14ac:dyDescent="0.25">
      <c r="A2" s="113" t="s">
        <v>80</v>
      </c>
      <c r="B2" s="114"/>
      <c r="C2" s="114"/>
      <c r="D2" s="114"/>
      <c r="E2" s="114"/>
      <c r="F2" s="114"/>
      <c r="G2" s="115"/>
    </row>
    <row r="3" spans="1:7" s="26" customFormat="1" ht="14.45" customHeight="1" x14ac:dyDescent="0.25">
      <c r="A3" s="116" t="s">
        <v>79</v>
      </c>
      <c r="B3" s="117"/>
      <c r="C3" s="117"/>
      <c r="D3" s="117"/>
      <c r="E3" s="117"/>
      <c r="F3" s="117"/>
      <c r="G3" s="118"/>
    </row>
    <row r="4" spans="1:7" ht="13.9" customHeight="1" x14ac:dyDescent="0.25">
      <c r="A4" s="62" t="s">
        <v>61</v>
      </c>
      <c r="B4" s="63"/>
      <c r="C4" s="63"/>
      <c r="D4" s="63"/>
      <c r="E4" s="63"/>
      <c r="F4" s="63"/>
      <c r="G4" s="64"/>
    </row>
    <row r="5" spans="1:7" s="1" customFormat="1" ht="13.9" customHeight="1" x14ac:dyDescent="0.25">
      <c r="A5" s="58" t="s">
        <v>89</v>
      </c>
      <c r="B5" s="65"/>
      <c r="C5" s="65"/>
      <c r="D5" s="66"/>
      <c r="E5" s="65" t="s">
        <v>93</v>
      </c>
      <c r="F5" s="65"/>
      <c r="G5" s="67"/>
    </row>
    <row r="6" spans="1:7" ht="13.9" customHeight="1" x14ac:dyDescent="0.25">
      <c r="A6" s="68" t="s">
        <v>90</v>
      </c>
      <c r="B6" s="86">
        <v>3.15</v>
      </c>
      <c r="C6" s="51" t="s">
        <v>2</v>
      </c>
      <c r="D6" s="45"/>
      <c r="E6" s="40" t="s">
        <v>94</v>
      </c>
      <c r="F6" s="94">
        <v>2.95</v>
      </c>
      <c r="G6" s="52" t="s">
        <v>2</v>
      </c>
    </row>
    <row r="7" spans="1:7" ht="13.9" customHeight="1" thickBot="1" x14ac:dyDescent="0.3">
      <c r="A7" s="68" t="s">
        <v>91</v>
      </c>
      <c r="B7" s="87">
        <v>0.15</v>
      </c>
      <c r="C7" s="51" t="s">
        <v>2</v>
      </c>
      <c r="D7" s="45"/>
      <c r="E7" s="40" t="s">
        <v>44</v>
      </c>
      <c r="F7" s="86">
        <v>7.0000000000000007E-2</v>
      </c>
      <c r="G7" s="52" t="s">
        <v>2</v>
      </c>
    </row>
    <row r="8" spans="1:7" ht="13.9" customHeight="1" thickBot="1" x14ac:dyDescent="0.3">
      <c r="A8" s="58" t="s">
        <v>98</v>
      </c>
      <c r="B8" s="39">
        <f>B6+B7</f>
        <v>3.3</v>
      </c>
      <c r="C8" s="69" t="s">
        <v>2</v>
      </c>
      <c r="D8" s="45"/>
      <c r="E8" s="40" t="s">
        <v>48</v>
      </c>
      <c r="F8" s="87">
        <v>0.05</v>
      </c>
      <c r="G8" s="52" t="s">
        <v>2</v>
      </c>
    </row>
    <row r="9" spans="1:7" ht="13.9" customHeight="1" thickBot="1" x14ac:dyDescent="0.3">
      <c r="A9" s="68" t="s">
        <v>92</v>
      </c>
      <c r="B9" s="88">
        <v>0.3</v>
      </c>
      <c r="C9" s="51" t="s">
        <v>2</v>
      </c>
      <c r="D9" s="45"/>
      <c r="E9" s="65" t="s">
        <v>47</v>
      </c>
      <c r="F9" s="39">
        <f>F6-F7-F8</f>
        <v>2.8300000000000005</v>
      </c>
      <c r="G9" s="70" t="s">
        <v>2</v>
      </c>
    </row>
    <row r="10" spans="1:7" ht="3.6" customHeight="1" x14ac:dyDescent="0.25">
      <c r="A10" s="68"/>
      <c r="B10" s="40"/>
      <c r="C10" s="40"/>
      <c r="D10" s="45"/>
      <c r="E10" s="65"/>
      <c r="F10" s="65"/>
      <c r="G10" s="70"/>
    </row>
    <row r="11" spans="1:7" s="26" customFormat="1" ht="15" customHeight="1" x14ac:dyDescent="0.25">
      <c r="A11" s="71" t="s">
        <v>81</v>
      </c>
      <c r="B11" s="66"/>
      <c r="C11" s="66"/>
      <c r="D11" s="66"/>
      <c r="E11" s="66"/>
      <c r="F11" s="66"/>
      <c r="G11" s="72"/>
    </row>
    <row r="12" spans="1:7" ht="13.9" customHeight="1" x14ac:dyDescent="0.25">
      <c r="A12" s="58" t="s">
        <v>34</v>
      </c>
      <c r="B12" s="40"/>
      <c r="C12" s="40"/>
      <c r="D12" s="40"/>
      <c r="E12" s="119" t="s">
        <v>52</v>
      </c>
      <c r="F12" s="120"/>
      <c r="G12" s="121"/>
    </row>
    <row r="13" spans="1:7" ht="13.9" customHeight="1" x14ac:dyDescent="0.25">
      <c r="A13" s="68" t="s">
        <v>40</v>
      </c>
      <c r="B13" s="89">
        <v>10000</v>
      </c>
      <c r="C13" s="51" t="s">
        <v>32</v>
      </c>
      <c r="D13" s="40"/>
      <c r="E13" s="122"/>
      <c r="F13" s="123"/>
      <c r="G13" s="124"/>
    </row>
    <row r="14" spans="1:7" ht="13.9" customHeight="1" x14ac:dyDescent="0.25">
      <c r="A14" s="68" t="s">
        <v>41</v>
      </c>
      <c r="B14" s="88">
        <v>5.4</v>
      </c>
      <c r="C14" s="51" t="s">
        <v>2</v>
      </c>
      <c r="D14" s="40"/>
      <c r="E14" s="107" t="s">
        <v>100</v>
      </c>
      <c r="F14" s="108"/>
      <c r="G14" s="109"/>
    </row>
    <row r="15" spans="1:7" ht="13.9" customHeight="1" x14ac:dyDescent="0.25">
      <c r="A15" s="68" t="s">
        <v>42</v>
      </c>
      <c r="B15" s="88">
        <v>2.2999999999999998</v>
      </c>
      <c r="C15" s="51" t="s">
        <v>2</v>
      </c>
      <c r="D15" s="40"/>
      <c r="E15" s="107"/>
      <c r="F15" s="108"/>
      <c r="G15" s="109"/>
    </row>
    <row r="16" spans="1:7" ht="7.9" customHeight="1" x14ac:dyDescent="0.25">
      <c r="A16" s="68"/>
      <c r="B16" s="40"/>
      <c r="C16" s="40"/>
      <c r="D16" s="40"/>
      <c r="E16" s="107"/>
      <c r="F16" s="108"/>
      <c r="G16" s="109"/>
    </row>
    <row r="17" spans="1:9" ht="13.9" customHeight="1" x14ac:dyDescent="0.25">
      <c r="A17" s="58" t="s">
        <v>62</v>
      </c>
      <c r="B17" s="47"/>
      <c r="C17" s="40"/>
      <c r="D17" s="40"/>
      <c r="E17" s="107"/>
      <c r="F17" s="108"/>
      <c r="G17" s="109"/>
    </row>
    <row r="18" spans="1:9" ht="13.9" customHeight="1" x14ac:dyDescent="0.25">
      <c r="A18" s="68" t="s">
        <v>76</v>
      </c>
      <c r="B18" s="90" t="s">
        <v>83</v>
      </c>
      <c r="C18" s="40"/>
      <c r="D18" s="40"/>
      <c r="E18" s="107"/>
      <c r="F18" s="108"/>
      <c r="G18" s="109"/>
    </row>
    <row r="19" spans="1:9" ht="13.9" customHeight="1" x14ac:dyDescent="0.25">
      <c r="A19" s="68" t="s">
        <v>77</v>
      </c>
      <c r="B19" s="91" t="s">
        <v>84</v>
      </c>
      <c r="C19" s="40"/>
      <c r="D19" s="40"/>
      <c r="E19" s="110"/>
      <c r="F19" s="111"/>
      <c r="G19" s="112"/>
      <c r="H19" s="7"/>
    </row>
    <row r="20" spans="1:9" ht="13.9" customHeight="1" x14ac:dyDescent="0.25">
      <c r="A20" s="68"/>
      <c r="B20" s="41"/>
      <c r="C20" s="40"/>
      <c r="D20" s="40"/>
      <c r="E20" s="58" t="s">
        <v>39</v>
      </c>
      <c r="F20" s="53"/>
      <c r="G20" s="54"/>
    </row>
    <row r="21" spans="1:9" ht="13.9" customHeight="1" x14ac:dyDescent="0.25">
      <c r="A21" s="68" t="s">
        <v>43</v>
      </c>
      <c r="B21" s="92">
        <v>28</v>
      </c>
      <c r="C21" s="51" t="s">
        <v>31</v>
      </c>
      <c r="D21" s="40"/>
      <c r="E21" s="107" t="s">
        <v>87</v>
      </c>
      <c r="F21" s="108"/>
      <c r="G21" s="109"/>
    </row>
    <row r="22" spans="1:9" ht="7.9" customHeight="1" x14ac:dyDescent="0.25">
      <c r="A22" s="68"/>
      <c r="B22" s="40"/>
      <c r="C22" s="51"/>
      <c r="D22" s="40"/>
      <c r="E22" s="107"/>
      <c r="F22" s="108"/>
      <c r="G22" s="109"/>
      <c r="I22" s="7"/>
    </row>
    <row r="23" spans="1:9" ht="13.9" customHeight="1" x14ac:dyDescent="0.25">
      <c r="A23" s="58" t="s">
        <v>33</v>
      </c>
      <c r="B23" s="40"/>
      <c r="C23" s="51"/>
      <c r="D23" s="55"/>
      <c r="E23" s="107"/>
      <c r="F23" s="108"/>
      <c r="G23" s="109"/>
    </row>
    <row r="24" spans="1:9" ht="13.9" customHeight="1" x14ac:dyDescent="0.25">
      <c r="A24" s="68" t="s">
        <v>35</v>
      </c>
      <c r="B24" s="73">
        <f>'Ark2'!C27</f>
        <v>2.8058200000000002</v>
      </c>
      <c r="C24" s="51" t="s">
        <v>2</v>
      </c>
      <c r="D24" s="55"/>
      <c r="E24" s="107"/>
      <c r="F24" s="108"/>
      <c r="G24" s="109"/>
    </row>
    <row r="25" spans="1:9" ht="13.9" customHeight="1" x14ac:dyDescent="0.25">
      <c r="A25" s="68" t="s">
        <v>36</v>
      </c>
      <c r="B25" s="73">
        <f>'Ark2'!D27</f>
        <v>2.7908200000000001</v>
      </c>
      <c r="C25" s="51" t="s">
        <v>2</v>
      </c>
      <c r="D25" s="55"/>
      <c r="E25" s="107"/>
      <c r="F25" s="108"/>
      <c r="G25" s="109"/>
    </row>
    <row r="26" spans="1:9" ht="7.9" customHeight="1" x14ac:dyDescent="0.25">
      <c r="A26" s="68"/>
      <c r="B26" s="73"/>
      <c r="C26" s="51"/>
      <c r="D26" s="55"/>
      <c r="E26" s="107"/>
      <c r="F26" s="108"/>
      <c r="G26" s="109"/>
    </row>
    <row r="27" spans="1:9" ht="13.9" customHeight="1" x14ac:dyDescent="0.25">
      <c r="A27" s="58" t="s">
        <v>37</v>
      </c>
      <c r="B27" s="73"/>
      <c r="C27" s="51"/>
      <c r="D27" s="40"/>
      <c r="E27" s="110"/>
      <c r="F27" s="111"/>
      <c r="G27" s="112"/>
      <c r="H27" s="7"/>
    </row>
    <row r="28" spans="1:9" ht="13.9" customHeight="1" x14ac:dyDescent="0.25">
      <c r="A28" s="68" t="s">
        <v>99</v>
      </c>
      <c r="B28" s="73">
        <f>'Ark2'!C32-B9</f>
        <v>3.2895000000000003</v>
      </c>
      <c r="C28" s="51" t="s">
        <v>2</v>
      </c>
      <c r="D28" s="40"/>
      <c r="E28" s="43" t="s">
        <v>53</v>
      </c>
      <c r="F28" s="56"/>
      <c r="G28" s="57"/>
      <c r="H28" s="7"/>
    </row>
    <row r="29" spans="1:9" ht="13.9" customHeight="1" x14ac:dyDescent="0.25">
      <c r="A29" s="68" t="s">
        <v>36</v>
      </c>
      <c r="B29" s="73">
        <f>'Ark2'!D32-'Ark1'!B9</f>
        <v>3.2345000000000002</v>
      </c>
      <c r="C29" s="51" t="s">
        <v>2</v>
      </c>
      <c r="D29" s="40"/>
      <c r="E29" s="101" t="s">
        <v>88</v>
      </c>
      <c r="F29" s="102"/>
      <c r="G29" s="103"/>
      <c r="H29" s="7"/>
    </row>
    <row r="30" spans="1:9" ht="7.9" customHeight="1" thickBot="1" x14ac:dyDescent="0.3">
      <c r="A30" s="68"/>
      <c r="B30" s="40"/>
      <c r="C30" s="51"/>
      <c r="D30" s="40"/>
      <c r="E30" s="101"/>
      <c r="F30" s="102"/>
      <c r="G30" s="103"/>
      <c r="H30" s="7"/>
    </row>
    <row r="31" spans="1:9" ht="13.9" customHeight="1" thickBot="1" x14ac:dyDescent="0.3">
      <c r="A31" s="58" t="s">
        <v>67</v>
      </c>
      <c r="B31" s="44">
        <f>'Ark2'!C47</f>
        <v>3.2895000000000003</v>
      </c>
      <c r="C31" s="69" t="s">
        <v>2</v>
      </c>
      <c r="D31" s="40"/>
      <c r="E31" s="101"/>
      <c r="F31" s="102"/>
      <c r="G31" s="103"/>
      <c r="H31" s="7"/>
    </row>
    <row r="32" spans="1:9" ht="7.9" customHeight="1" x14ac:dyDescent="0.25">
      <c r="A32" s="58"/>
      <c r="B32" s="47"/>
      <c r="C32" s="65"/>
      <c r="D32" s="40"/>
      <c r="E32" s="104"/>
      <c r="F32" s="105"/>
      <c r="G32" s="106"/>
      <c r="H32" s="7"/>
    </row>
    <row r="33" spans="1:9" s="26" customFormat="1" ht="15.75" x14ac:dyDescent="0.25">
      <c r="A33" s="71" t="s">
        <v>72</v>
      </c>
      <c r="B33" s="45"/>
      <c r="C33" s="45"/>
      <c r="D33" s="45"/>
      <c r="E33" s="45"/>
      <c r="F33" s="45"/>
      <c r="G33" s="74"/>
      <c r="I33"/>
    </row>
    <row r="34" spans="1:9" ht="13.9" customHeight="1" x14ac:dyDescent="0.25">
      <c r="A34" s="58" t="s">
        <v>96</v>
      </c>
      <c r="B34" s="87"/>
      <c r="C34" s="40"/>
      <c r="D34" s="40"/>
      <c r="E34" s="40"/>
      <c r="F34" s="40"/>
      <c r="G34" s="42"/>
      <c r="I34" s="26"/>
    </row>
    <row r="35" spans="1:9" ht="13.9" customHeight="1" thickBot="1" x14ac:dyDescent="0.3">
      <c r="A35" s="75" t="s">
        <v>97</v>
      </c>
      <c r="B35" s="87" t="s">
        <v>6</v>
      </c>
      <c r="C35" s="40"/>
      <c r="D35" s="40"/>
      <c r="E35" s="76"/>
      <c r="F35" s="40"/>
      <c r="G35" s="42"/>
    </row>
    <row r="36" spans="1:9" ht="13.9" customHeight="1" thickBot="1" x14ac:dyDescent="0.3">
      <c r="A36" s="68" t="s">
        <v>63</v>
      </c>
      <c r="B36" s="46">
        <f>'Ark2'!C55</f>
        <v>3.0597500000000002</v>
      </c>
      <c r="C36" s="51" t="s">
        <v>3</v>
      </c>
      <c r="D36" s="40"/>
      <c r="E36" s="40"/>
      <c r="F36" s="47"/>
      <c r="G36" s="42"/>
    </row>
    <row r="37" spans="1:9" ht="7.9" customHeight="1" x14ac:dyDescent="0.25">
      <c r="A37" s="68"/>
      <c r="B37" s="40"/>
      <c r="C37" s="51"/>
      <c r="D37" s="40"/>
      <c r="E37" s="40"/>
      <c r="F37" s="40"/>
      <c r="G37" s="42"/>
    </row>
    <row r="38" spans="1:9" ht="13.9" customHeight="1" x14ac:dyDescent="0.25">
      <c r="A38" s="58" t="s">
        <v>64</v>
      </c>
      <c r="B38" s="40"/>
      <c r="C38" s="51"/>
      <c r="D38" s="40"/>
      <c r="E38" s="65" t="s">
        <v>86</v>
      </c>
      <c r="F38" s="40"/>
      <c r="G38" s="42"/>
    </row>
    <row r="39" spans="1:9" ht="13.9" customHeight="1" x14ac:dyDescent="0.25">
      <c r="A39" s="68" t="s">
        <v>95</v>
      </c>
      <c r="B39" s="88">
        <v>0.2</v>
      </c>
      <c r="C39" s="51" t="s">
        <v>2</v>
      </c>
      <c r="D39" s="40"/>
      <c r="E39" s="86" t="s">
        <v>0</v>
      </c>
      <c r="F39" s="40"/>
      <c r="G39" s="42"/>
    </row>
    <row r="40" spans="1:9" ht="7.9" customHeight="1" thickBot="1" x14ac:dyDescent="0.3">
      <c r="A40" s="68"/>
      <c r="B40" s="40"/>
      <c r="C40" s="51"/>
      <c r="D40" s="40"/>
      <c r="E40" s="40"/>
      <c r="F40" s="40"/>
      <c r="G40" s="42"/>
    </row>
    <row r="41" spans="1:9" ht="13.9" customHeight="1" thickBot="1" x14ac:dyDescent="0.3">
      <c r="A41" s="58" t="s">
        <v>75</v>
      </c>
      <c r="B41" s="44">
        <f>'Ark2'!C66</f>
        <v>3.1597500000000003</v>
      </c>
      <c r="C41" s="51" t="s">
        <v>2</v>
      </c>
      <c r="D41" s="40"/>
      <c r="E41" s="65" t="s">
        <v>85</v>
      </c>
      <c r="F41" s="93">
        <v>3.1</v>
      </c>
      <c r="G41" s="77" t="s">
        <v>2</v>
      </c>
    </row>
    <row r="42" spans="1:9" s="35" customFormat="1" ht="13.9" customHeight="1" x14ac:dyDescent="0.25">
      <c r="A42" s="71" t="s">
        <v>73</v>
      </c>
      <c r="B42" s="78"/>
      <c r="C42" s="78"/>
      <c r="D42" s="78"/>
      <c r="E42" s="78"/>
      <c r="F42" s="78"/>
      <c r="G42" s="79"/>
      <c r="I42"/>
    </row>
    <row r="43" spans="1:9" ht="13.9" customHeight="1" x14ac:dyDescent="0.25">
      <c r="A43" s="68" t="s">
        <v>54</v>
      </c>
      <c r="B43" s="86">
        <v>20</v>
      </c>
      <c r="C43" s="51" t="s">
        <v>58</v>
      </c>
      <c r="D43" s="40"/>
      <c r="E43" s="40"/>
      <c r="F43" s="40"/>
      <c r="G43" s="42"/>
      <c r="I43" s="35"/>
    </row>
    <row r="44" spans="1:9" ht="13.9" customHeight="1" x14ac:dyDescent="0.25">
      <c r="A44" s="68" t="s">
        <v>55</v>
      </c>
      <c r="B44" s="86">
        <v>20</v>
      </c>
      <c r="C44" s="51" t="s">
        <v>59</v>
      </c>
      <c r="D44" s="40"/>
      <c r="E44" s="40"/>
      <c r="F44" s="40"/>
      <c r="G44" s="42"/>
    </row>
    <row r="45" spans="1:9" ht="13.9" customHeight="1" x14ac:dyDescent="0.25">
      <c r="A45" s="68" t="s">
        <v>56</v>
      </c>
      <c r="B45" s="86">
        <v>18</v>
      </c>
      <c r="C45" s="51" t="s">
        <v>59</v>
      </c>
      <c r="D45" s="40"/>
      <c r="E45" s="40"/>
      <c r="F45" s="40"/>
      <c r="G45" s="42"/>
    </row>
    <row r="46" spans="1:9" ht="13.9" customHeight="1" x14ac:dyDescent="0.25">
      <c r="A46" s="58" t="s">
        <v>57</v>
      </c>
      <c r="B46" s="80">
        <f>B43*(100-B44)/(100-B45)</f>
        <v>19.512195121951219</v>
      </c>
      <c r="C46" s="51" t="s">
        <v>60</v>
      </c>
      <c r="D46" s="40"/>
      <c r="E46" s="40"/>
      <c r="F46" s="40"/>
      <c r="G46" s="42"/>
    </row>
    <row r="47" spans="1:9" s="35" customFormat="1" ht="15.75" x14ac:dyDescent="0.25">
      <c r="A47" s="71" t="s">
        <v>74</v>
      </c>
      <c r="B47" s="78"/>
      <c r="C47" s="81"/>
      <c r="D47" s="78"/>
      <c r="E47" s="78"/>
      <c r="F47" s="78"/>
      <c r="G47" s="79"/>
      <c r="I47"/>
    </row>
    <row r="48" spans="1:9" ht="13.9" customHeight="1" x14ac:dyDescent="0.25">
      <c r="A48" s="68" t="s">
        <v>45</v>
      </c>
      <c r="B48" s="87">
        <v>20</v>
      </c>
      <c r="C48" s="51" t="s">
        <v>46</v>
      </c>
      <c r="D48" s="40"/>
      <c r="E48" s="40"/>
      <c r="F48" s="40"/>
      <c r="G48" s="42"/>
      <c r="I48" s="35"/>
    </row>
    <row r="49" spans="1:8" ht="13.9" customHeight="1" x14ac:dyDescent="0.25">
      <c r="A49" s="48" t="s">
        <v>65</v>
      </c>
      <c r="B49" s="49"/>
      <c r="C49" s="50"/>
      <c r="D49" s="50"/>
      <c r="E49" s="50"/>
      <c r="F49" s="50"/>
      <c r="G49" s="82"/>
      <c r="H49" s="7"/>
    </row>
    <row r="50" spans="1:8" x14ac:dyDescent="0.25">
      <c r="A50" s="95"/>
      <c r="B50" s="96"/>
      <c r="C50" s="96"/>
      <c r="D50" s="96"/>
      <c r="E50" s="96"/>
      <c r="F50" s="96"/>
      <c r="G50" s="97"/>
    </row>
    <row r="51" spans="1:8" ht="16.899999999999999" customHeight="1" x14ac:dyDescent="0.25">
      <c r="A51" s="98"/>
      <c r="B51" s="99"/>
      <c r="C51" s="99"/>
      <c r="D51" s="99"/>
      <c r="E51" s="99"/>
      <c r="F51" s="99"/>
      <c r="G51" s="100"/>
    </row>
    <row r="52" spans="1:8" ht="4.9000000000000004" customHeight="1" x14ac:dyDescent="0.25">
      <c r="A52" s="68"/>
      <c r="B52" s="40"/>
      <c r="C52" s="40"/>
      <c r="D52" s="40"/>
      <c r="E52" s="40"/>
      <c r="F52" s="40"/>
      <c r="G52" s="42"/>
    </row>
    <row r="53" spans="1:8" ht="7.15" customHeight="1" x14ac:dyDescent="0.25">
      <c r="A53" s="83"/>
      <c r="B53" s="84"/>
      <c r="C53" s="84"/>
      <c r="D53" s="84"/>
      <c r="E53" s="84"/>
      <c r="F53" s="84"/>
      <c r="G53" s="85"/>
    </row>
  </sheetData>
  <sheetProtection sheet="1" objects="1" scenarios="1" selectLockedCells="1"/>
  <mergeCells count="7">
    <mergeCell ref="A50:G51"/>
    <mergeCell ref="E29:G32"/>
    <mergeCell ref="E21:G27"/>
    <mergeCell ref="E14:G19"/>
    <mergeCell ref="A2:G2"/>
    <mergeCell ref="A3:G3"/>
    <mergeCell ref="E12:G13"/>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'Ark2'!$B$24:$B$25</xm:f>
          </x14:formula1>
          <xm:sqref>B13</xm:sqref>
        </x14:dataValidation>
        <x14:dataValidation type="list" allowBlank="1" showInputMessage="1" showErrorMessage="1">
          <x14:formula1>
            <xm:f>'Ark2'!$B$35:$B$36</xm:f>
          </x14:formula1>
          <xm:sqref>B20 B34:B35 F35</xm:sqref>
        </x14:dataValidation>
        <x14:dataValidation type="list" allowBlank="1" showInputMessage="1" showErrorMessage="1">
          <x14:formula1>
            <xm:f>'Ark2'!$C$35:$C$36</xm:f>
          </x14:formula1>
          <xm:sqref>E39</xm:sqref>
        </x14:dataValidation>
        <x14:dataValidation type="list" allowBlank="1" showInputMessage="1" showErrorMessage="1">
          <x14:formula1>
            <xm:f>'Ark2'!$D$35:$D$36</xm:f>
          </x14:formula1>
          <xm:sqref>B18:B19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6"/>
  <sheetViews>
    <sheetView topLeftCell="A30" workbookViewId="0">
      <selection activeCell="E48" sqref="E48"/>
    </sheetView>
  </sheetViews>
  <sheetFormatPr defaultRowHeight="15" x14ac:dyDescent="0.25"/>
  <cols>
    <col min="2" max="2" width="32.28515625" bestFit="1" customWidth="1"/>
    <col min="4" max="4" width="71.7109375" customWidth="1"/>
  </cols>
  <sheetData>
    <row r="1" spans="1:11" ht="15.75" thickBot="1" x14ac:dyDescent="0.3"/>
    <row r="2" spans="1:11" ht="15.75" thickBot="1" x14ac:dyDescent="0.3">
      <c r="A2" s="2" t="s">
        <v>4</v>
      </c>
      <c r="B2" s="3"/>
      <c r="C2" s="3"/>
      <c r="D2" s="4"/>
    </row>
    <row r="3" spans="1:11" x14ac:dyDescent="0.25">
      <c r="A3" s="5" t="s">
        <v>5</v>
      </c>
      <c r="B3" s="6" t="s">
        <v>6</v>
      </c>
      <c r="C3" s="7" t="s">
        <v>7</v>
      </c>
      <c r="D3" s="8"/>
      <c r="E3" s="3" t="s">
        <v>8</v>
      </c>
      <c r="F3" s="3"/>
      <c r="G3" s="3"/>
      <c r="H3" s="3"/>
      <c r="I3" s="3"/>
      <c r="J3" s="3"/>
      <c r="K3" s="4"/>
    </row>
    <row r="4" spans="1:11" ht="15.75" thickBot="1" x14ac:dyDescent="0.3">
      <c r="A4" s="9"/>
      <c r="B4" s="7" t="s">
        <v>9</v>
      </c>
      <c r="C4" s="10" t="s">
        <v>10</v>
      </c>
      <c r="D4" s="8"/>
      <c r="E4" s="7" t="s">
        <v>11</v>
      </c>
      <c r="F4" s="7"/>
      <c r="G4" s="7"/>
      <c r="H4" s="7"/>
      <c r="I4" s="7"/>
      <c r="J4" s="7"/>
      <c r="K4" s="8"/>
    </row>
    <row r="5" spans="1:11" ht="15.75" thickBot="1" x14ac:dyDescent="0.3">
      <c r="A5" s="9"/>
      <c r="B5" s="11">
        <f>'Ark1'!B14</f>
        <v>5.4</v>
      </c>
      <c r="C5" s="7"/>
      <c r="D5" s="8"/>
      <c r="E5" s="12">
        <f>'Ark1'!B15</f>
        <v>2.2999999999999998</v>
      </c>
      <c r="F5" s="7"/>
      <c r="G5" s="7" t="s">
        <v>12</v>
      </c>
      <c r="H5" s="7"/>
      <c r="I5" s="7"/>
      <c r="J5" s="7"/>
      <c r="K5" s="8"/>
    </row>
    <row r="6" spans="1:11" x14ac:dyDescent="0.25">
      <c r="A6" s="9" t="s">
        <v>13</v>
      </c>
      <c r="B6" s="6"/>
      <c r="C6" s="13">
        <f>0.0767*$B$5+2.3405</f>
        <v>2.75468</v>
      </c>
      <c r="D6" s="8"/>
      <c r="E6" s="14">
        <f>C6-((2.3-$E$5+0.03)*1)</f>
        <v>2.7246800000000002</v>
      </c>
      <c r="F6" s="7"/>
      <c r="G6" s="14">
        <f>E6-E5</f>
        <v>0.42468000000000039</v>
      </c>
      <c r="H6" s="7" t="s">
        <v>14</v>
      </c>
      <c r="I6" s="7"/>
      <c r="J6" s="7"/>
      <c r="K6" s="8"/>
    </row>
    <row r="7" spans="1:11" ht="15.75" thickBot="1" x14ac:dyDescent="0.3">
      <c r="A7" s="9" t="s">
        <v>15</v>
      </c>
      <c r="B7" s="6"/>
      <c r="C7" s="13">
        <f>0.1133*$B$5+2.224</f>
        <v>2.83582</v>
      </c>
      <c r="D7" s="15"/>
      <c r="E7" s="16">
        <f>C7-((2.3-$E$5+0.03)*1)</f>
        <v>2.8058200000000002</v>
      </c>
      <c r="F7" s="17"/>
      <c r="G7" s="16">
        <f>E7-E5</f>
        <v>0.50582000000000038</v>
      </c>
      <c r="H7" s="17" t="s">
        <v>14</v>
      </c>
      <c r="I7" s="17"/>
      <c r="J7" s="17"/>
      <c r="K7" s="18"/>
    </row>
    <row r="8" spans="1:11" x14ac:dyDescent="0.25">
      <c r="A8" s="9"/>
      <c r="B8" s="7"/>
      <c r="C8" s="7" t="s">
        <v>16</v>
      </c>
      <c r="D8" s="8"/>
      <c r="E8" s="3" t="s">
        <v>17</v>
      </c>
      <c r="F8" s="3"/>
      <c r="G8" s="3"/>
      <c r="H8" s="3"/>
      <c r="I8" s="3"/>
      <c r="J8" s="3"/>
      <c r="K8" s="4"/>
    </row>
    <row r="9" spans="1:11" ht="15.75" thickBot="1" x14ac:dyDescent="0.3">
      <c r="A9" s="9" t="s">
        <v>13</v>
      </c>
      <c r="B9" s="7"/>
      <c r="C9" s="14">
        <f>0.6033*$B$5+0.1735-0.11</f>
        <v>3.3213199999999996</v>
      </c>
      <c r="D9" s="8"/>
      <c r="E9" s="7" t="s">
        <v>18</v>
      </c>
      <c r="F9" s="13">
        <f>C9-$E$10</f>
        <v>3.0213199999999998</v>
      </c>
      <c r="G9" s="7"/>
      <c r="H9" s="7"/>
      <c r="I9" s="7"/>
      <c r="J9" s="7"/>
      <c r="K9" s="8"/>
    </row>
    <row r="10" spans="1:11" ht="15.75" thickBot="1" x14ac:dyDescent="0.3">
      <c r="A10" s="19" t="s">
        <v>15</v>
      </c>
      <c r="B10" s="17"/>
      <c r="C10" s="16">
        <f>0.61*$B$5+0.4055-0.11</f>
        <v>3.5895000000000001</v>
      </c>
      <c r="D10" s="20"/>
      <c r="E10" s="12">
        <v>0.3</v>
      </c>
      <c r="F10" s="13">
        <f>C10-$E$10</f>
        <v>3.2895000000000003</v>
      </c>
      <c r="G10" s="7"/>
      <c r="H10" s="7"/>
      <c r="I10" s="7"/>
      <c r="J10" s="7"/>
      <c r="K10" s="8"/>
    </row>
    <row r="11" spans="1:11" ht="15.75" thickBot="1" x14ac:dyDescent="0.3">
      <c r="A11" s="9" t="s">
        <v>19</v>
      </c>
      <c r="B11" s="7"/>
      <c r="C11" s="7"/>
      <c r="D11" s="7" t="s">
        <v>20</v>
      </c>
      <c r="E11" s="3"/>
      <c r="F11" s="3"/>
      <c r="G11" s="3"/>
      <c r="H11" s="3"/>
      <c r="I11" s="3"/>
      <c r="J11" s="3"/>
      <c r="K11" s="4"/>
    </row>
    <row r="12" spans="1:11" ht="15.75" thickBot="1" x14ac:dyDescent="0.3">
      <c r="A12" s="9" t="s">
        <v>21</v>
      </c>
      <c r="B12" s="23">
        <f>'Ark1'!B21</f>
        <v>28</v>
      </c>
      <c r="C12" s="7"/>
      <c r="D12" s="7" t="s">
        <v>22</v>
      </c>
      <c r="E12" s="7" t="s">
        <v>23</v>
      </c>
      <c r="F12" s="7" t="s">
        <v>24</v>
      </c>
      <c r="G12" s="7"/>
      <c r="H12" s="7"/>
      <c r="I12" s="7"/>
      <c r="J12" s="7"/>
      <c r="K12" s="8"/>
    </row>
    <row r="13" spans="1:11" x14ac:dyDescent="0.25">
      <c r="A13" s="9"/>
      <c r="B13" s="7"/>
      <c r="C13" s="7" t="s">
        <v>13</v>
      </c>
      <c r="D13" s="13">
        <f>E6-((29-$B$12)*0.015)</f>
        <v>2.7096800000000001</v>
      </c>
      <c r="E13" s="14">
        <f>C9-((29-$B$12)*0.055)</f>
        <v>3.2663199999999994</v>
      </c>
      <c r="F13" s="13">
        <f>F9-((29-$B$12)*0.055)</f>
        <v>2.9663199999999996</v>
      </c>
      <c r="G13" s="7"/>
      <c r="H13" s="7"/>
      <c r="I13" s="7"/>
      <c r="J13" s="7"/>
      <c r="K13" s="8"/>
    </row>
    <row r="14" spans="1:11" ht="15.75" thickBot="1" x14ac:dyDescent="0.3">
      <c r="A14" s="19"/>
      <c r="B14" s="17"/>
      <c r="C14" s="17" t="s">
        <v>15</v>
      </c>
      <c r="D14" s="21">
        <f>E7-((29-$B$12)*0.015)</f>
        <v>2.7908200000000001</v>
      </c>
      <c r="E14" s="16">
        <f>C10-((29-B12)*0.055)</f>
        <v>3.5345</v>
      </c>
      <c r="F14" s="21">
        <f>F10-((29-B12)*0.055)</f>
        <v>3.2345000000000002</v>
      </c>
      <c r="G14" s="17"/>
      <c r="H14" s="17"/>
      <c r="I14" s="17"/>
      <c r="J14" s="17"/>
      <c r="K14" s="18"/>
    </row>
    <row r="17" spans="1:4" x14ac:dyDescent="0.25">
      <c r="A17" t="s">
        <v>25</v>
      </c>
    </row>
    <row r="21" spans="1:4" x14ac:dyDescent="0.25">
      <c r="A21" t="s">
        <v>28</v>
      </c>
      <c r="B21" s="22">
        <f>'Ark1'!B13</f>
        <v>10000</v>
      </c>
    </row>
    <row r="23" spans="1:4" x14ac:dyDescent="0.25">
      <c r="B23" s="1" t="s">
        <v>26</v>
      </c>
    </row>
    <row r="24" spans="1:4" x14ac:dyDescent="0.25">
      <c r="A24">
        <v>1</v>
      </c>
      <c r="B24" s="36">
        <v>8000</v>
      </c>
      <c r="C24" s="22">
        <f>E6</f>
        <v>2.7246800000000002</v>
      </c>
      <c r="D24" s="22">
        <f>D13</f>
        <v>2.7096800000000001</v>
      </c>
    </row>
    <row r="25" spans="1:4" x14ac:dyDescent="0.25">
      <c r="A25">
        <v>2</v>
      </c>
      <c r="B25" s="36">
        <v>10000</v>
      </c>
      <c r="C25" s="22">
        <f>E7</f>
        <v>2.8058200000000002</v>
      </c>
      <c r="D25" s="22">
        <f>D14</f>
        <v>2.7908200000000001</v>
      </c>
    </row>
    <row r="26" spans="1:4" x14ac:dyDescent="0.25">
      <c r="B26" t="s">
        <v>29</v>
      </c>
      <c r="D26" s="22"/>
    </row>
    <row r="27" spans="1:4" x14ac:dyDescent="0.25">
      <c r="B27">
        <f>IF(B21=B24,A24,IF(B21=B25,A25,""))</f>
        <v>2</v>
      </c>
      <c r="C27" s="22">
        <f>VLOOKUP(B27,A24:C25,3,FALSE)</f>
        <v>2.8058200000000002</v>
      </c>
      <c r="D27" s="22">
        <f>VLOOKUP(B27,A24:D25,4,FALSE)</f>
        <v>2.7908200000000001</v>
      </c>
    </row>
    <row r="28" spans="1:4" x14ac:dyDescent="0.25">
      <c r="B28" s="1" t="s">
        <v>27</v>
      </c>
    </row>
    <row r="29" spans="1:4" x14ac:dyDescent="0.25">
      <c r="A29">
        <v>1</v>
      </c>
      <c r="B29" s="36">
        <v>8000</v>
      </c>
      <c r="C29" s="14">
        <f>C9</f>
        <v>3.3213199999999996</v>
      </c>
      <c r="D29" s="22">
        <f>E13</f>
        <v>3.2663199999999994</v>
      </c>
    </row>
    <row r="30" spans="1:4" x14ac:dyDescent="0.25">
      <c r="A30">
        <v>2</v>
      </c>
      <c r="B30" s="36">
        <v>10000</v>
      </c>
      <c r="C30" s="14">
        <f>C10</f>
        <v>3.5895000000000001</v>
      </c>
      <c r="D30" s="22">
        <f>E14</f>
        <v>3.5345</v>
      </c>
    </row>
    <row r="31" spans="1:4" x14ac:dyDescent="0.25">
      <c r="B31" t="s">
        <v>30</v>
      </c>
    </row>
    <row r="32" spans="1:4" x14ac:dyDescent="0.25">
      <c r="B32">
        <f>IF(B21=B29,A29,IF(B21=B30,A30,""))</f>
        <v>2</v>
      </c>
      <c r="C32" s="22">
        <f>VLOOKUP(B32,A29:C30,3,FALSE)</f>
        <v>3.5895000000000001</v>
      </c>
      <c r="D32" s="22">
        <f>VLOOKUP(B32,A29:D30,4,FALSE)</f>
        <v>3.5345</v>
      </c>
    </row>
    <row r="34" spans="1:4" x14ac:dyDescent="0.25">
      <c r="B34" t="s">
        <v>49</v>
      </c>
      <c r="C34" t="s">
        <v>49</v>
      </c>
      <c r="D34" t="s">
        <v>82</v>
      </c>
    </row>
    <row r="35" spans="1:4" x14ac:dyDescent="0.25">
      <c r="B35" s="22"/>
      <c r="C35" t="s">
        <v>1</v>
      </c>
      <c r="D35" t="s">
        <v>83</v>
      </c>
    </row>
    <row r="36" spans="1:4" x14ac:dyDescent="0.25">
      <c r="B36" t="s">
        <v>6</v>
      </c>
      <c r="C36" t="s">
        <v>0</v>
      </c>
      <c r="D36" t="s">
        <v>84</v>
      </c>
    </row>
    <row r="38" spans="1:4" x14ac:dyDescent="0.25">
      <c r="A38" s="27"/>
      <c r="B38" s="24" t="s">
        <v>50</v>
      </c>
      <c r="C38" s="24" t="s">
        <v>51</v>
      </c>
      <c r="D38" s="28"/>
    </row>
    <row r="39" spans="1:4" x14ac:dyDescent="0.25">
      <c r="A39" s="29"/>
      <c r="B39" s="37" t="str">
        <f>'Ark1'!B18</f>
        <v>Ja</v>
      </c>
      <c r="C39" s="37" t="str">
        <f>'Ark1'!B19</f>
        <v>Nej</v>
      </c>
      <c r="D39" s="30"/>
    </row>
    <row r="40" spans="1:4" x14ac:dyDescent="0.25">
      <c r="A40" s="29"/>
      <c r="B40" s="7"/>
      <c r="C40" s="7"/>
      <c r="D40" s="30"/>
    </row>
    <row r="41" spans="1:4" x14ac:dyDescent="0.25">
      <c r="A41" s="29"/>
      <c r="B41" s="7" t="s">
        <v>38</v>
      </c>
      <c r="C41" s="7" t="s">
        <v>69</v>
      </c>
      <c r="D41" s="31"/>
    </row>
    <row r="42" spans="1:4" x14ac:dyDescent="0.25">
      <c r="A42" s="29">
        <v>1</v>
      </c>
      <c r="B42" s="37" t="s">
        <v>84</v>
      </c>
      <c r="C42" s="37" t="s">
        <v>83</v>
      </c>
      <c r="D42" s="31">
        <f>'Ark1'!B25</f>
        <v>2.7908200000000001</v>
      </c>
    </row>
    <row r="43" spans="1:4" x14ac:dyDescent="0.25">
      <c r="A43" s="29">
        <v>2</v>
      </c>
      <c r="B43" s="37" t="s">
        <v>83</v>
      </c>
      <c r="C43" s="37" t="s">
        <v>83</v>
      </c>
      <c r="D43" s="31">
        <f>IF('Ark1'!B9&gt;0,'Ark1'!B29,0)</f>
        <v>3.2345000000000002</v>
      </c>
    </row>
    <row r="44" spans="1:4" x14ac:dyDescent="0.25">
      <c r="A44" s="29">
        <v>3</v>
      </c>
      <c r="B44" s="38" t="s">
        <v>84</v>
      </c>
      <c r="C44" s="38" t="s">
        <v>84</v>
      </c>
      <c r="D44" s="31">
        <f>'Ark1'!B24</f>
        <v>2.8058200000000002</v>
      </c>
    </row>
    <row r="45" spans="1:4" x14ac:dyDescent="0.25">
      <c r="A45" s="29">
        <v>4</v>
      </c>
      <c r="B45" s="37" t="s">
        <v>83</v>
      </c>
      <c r="C45" s="38" t="s">
        <v>84</v>
      </c>
      <c r="D45" s="31">
        <f>IF('Ark1'!B9&gt;0,'Ark1'!B28,0)</f>
        <v>3.2895000000000003</v>
      </c>
    </row>
    <row r="46" spans="1:4" x14ac:dyDescent="0.25">
      <c r="A46" s="29"/>
      <c r="B46" s="7" t="s">
        <v>29</v>
      </c>
      <c r="C46" s="7"/>
      <c r="D46" s="31"/>
    </row>
    <row r="47" spans="1:4" x14ac:dyDescent="0.25">
      <c r="A47" s="32"/>
      <c r="B47" s="25">
        <f>IF(AND(B39=B42,C39=C42),A42,IF(AND(B39=B43,C39=C43),A43,IF(AND(B39=B44,C39=C44),A44,IF(AND(B39=B45,C39=C45),A45,""))))</f>
        <v>4</v>
      </c>
      <c r="C47" s="33">
        <f>VLOOKUP(B47,A42:D45,4,FALSE)</f>
        <v>3.2895000000000003</v>
      </c>
      <c r="D47" s="34"/>
    </row>
    <row r="48" spans="1:4" x14ac:dyDescent="0.25">
      <c r="C48" s="22"/>
    </row>
    <row r="49" spans="1:4" x14ac:dyDescent="0.25">
      <c r="A49" s="27"/>
      <c r="B49" s="24" t="s">
        <v>66</v>
      </c>
      <c r="C49" s="24" t="s">
        <v>67</v>
      </c>
      <c r="D49" s="28"/>
    </row>
    <row r="50" spans="1:4" x14ac:dyDescent="0.25">
      <c r="A50" s="29"/>
      <c r="B50" s="7">
        <f>'Ark1'!B34</f>
        <v>0</v>
      </c>
      <c r="C50" s="7" t="str">
        <f>'Ark1'!B35</f>
        <v>x</v>
      </c>
      <c r="D50" s="30"/>
    </row>
    <row r="51" spans="1:4" x14ac:dyDescent="0.25">
      <c r="A51" s="29"/>
      <c r="B51" s="7"/>
      <c r="C51" s="7"/>
      <c r="D51" s="30"/>
    </row>
    <row r="52" spans="1:4" x14ac:dyDescent="0.25">
      <c r="A52" s="29">
        <v>1</v>
      </c>
      <c r="B52" s="7" t="s">
        <v>6</v>
      </c>
      <c r="C52" s="7"/>
      <c r="D52" s="31">
        <f>AVERAGE('Ark1'!B8,'Ark1'!F9)</f>
        <v>3.0650000000000004</v>
      </c>
    </row>
    <row r="53" spans="1:4" x14ac:dyDescent="0.25">
      <c r="A53" s="29">
        <v>2</v>
      </c>
      <c r="B53" s="7"/>
      <c r="C53" s="7" t="s">
        <v>6</v>
      </c>
      <c r="D53" s="31">
        <f>IF('Ark1'!B31&gt;0,AVERAGE('Ark1'!B31,'Ark1'!F9),"")</f>
        <v>3.0597500000000002</v>
      </c>
    </row>
    <row r="54" spans="1:4" x14ac:dyDescent="0.25">
      <c r="A54" s="29"/>
      <c r="B54" s="7" t="s">
        <v>29</v>
      </c>
      <c r="C54" s="7"/>
      <c r="D54" s="30"/>
    </row>
    <row r="55" spans="1:4" x14ac:dyDescent="0.25">
      <c r="A55" s="32"/>
      <c r="B55" s="25">
        <f>IF(AND(B50=B52,C50=C52),A52,IF(AND(B50=B53,C50=C53),A53,""))</f>
        <v>2</v>
      </c>
      <c r="C55" s="33">
        <f>VLOOKUP(B55,A52:D53,4,FALSE)</f>
        <v>3.0597500000000002</v>
      </c>
      <c r="D55" s="34"/>
    </row>
    <row r="57" spans="1:4" x14ac:dyDescent="0.25">
      <c r="B57" t="s">
        <v>68</v>
      </c>
    </row>
    <row r="58" spans="1:4" x14ac:dyDescent="0.25">
      <c r="B58" t="s">
        <v>70</v>
      </c>
      <c r="C58" s="22">
        <f>C55+'Ark1'!B39/2</f>
        <v>3.1597500000000003</v>
      </c>
    </row>
    <row r="59" spans="1:4" x14ac:dyDescent="0.25">
      <c r="B59" t="s">
        <v>71</v>
      </c>
      <c r="C59" s="22">
        <f>C55-'Ark1'!B39/2</f>
        <v>2.9597500000000001</v>
      </c>
    </row>
    <row r="61" spans="1:4" x14ac:dyDescent="0.25">
      <c r="B61" t="str">
        <f>'Ark1'!E39</f>
        <v>Sælger</v>
      </c>
    </row>
    <row r="62" spans="1:4" x14ac:dyDescent="0.25">
      <c r="B62" t="s">
        <v>78</v>
      </c>
    </row>
    <row r="63" spans="1:4" x14ac:dyDescent="0.25">
      <c r="A63">
        <v>1</v>
      </c>
      <c r="B63" t="s">
        <v>0</v>
      </c>
      <c r="C63" s="22">
        <f>C58</f>
        <v>3.1597500000000003</v>
      </c>
    </row>
    <row r="64" spans="1:4" x14ac:dyDescent="0.25">
      <c r="A64">
        <v>2</v>
      </c>
      <c r="B64" t="s">
        <v>1</v>
      </c>
      <c r="C64" s="22">
        <f>C59</f>
        <v>2.9597500000000001</v>
      </c>
    </row>
    <row r="65" spans="2:3" x14ac:dyDescent="0.25">
      <c r="B65" t="s">
        <v>29</v>
      </c>
      <c r="C65" s="22"/>
    </row>
    <row r="66" spans="2:3" x14ac:dyDescent="0.25">
      <c r="B66">
        <f>IF(B61=B63,A63,IF(B61=B64,A64,""))</f>
        <v>1</v>
      </c>
      <c r="C66" s="22">
        <f>VLOOKUP(B66,A63:C64,3,FALSE)</f>
        <v>3.1597500000000003</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Landbrugsinfo Binær Fil" ma:contentTypeID="0x010100C568DB52D9D0A14D9B2FDCC96666E9F2007948130EC3DB064584E219954237AF3900242457EFB8B24247815D688C526CD44D00C26A9DBCB02B5C4DA1F017B836C045C00060750ADE2E6249BABB5C6118FC133DE800AF2E6DC7107240CAAE62CB7A7C0C3100005117645E109A604FBA287E26735831C7" ma:contentTypeVersion="97" ma:contentTypeDescription="Contenttype til binære filer der bliver publiceret på Landbrugsinfo" ma:contentTypeScope="" ma:versionID="e27b903e3403505a1ece9ab7d73412e5">
  <xsd:schema xmlns:xsd="http://www.w3.org/2001/XMLSchema" xmlns:xs="http://www.w3.org/2001/XMLSchema" xmlns:p="http://schemas.microsoft.com/office/2006/metadata/properties" xmlns:ns1="http://schemas.microsoft.com/sharepoint/v3" xmlns:ns2="d0737f6a-7398-48fd-b669-f07476da86f4" xmlns:ns3="5aa14257-579e-4a1f-bbbb-3c8dd7393476" xmlns:ns4="303eeafb-7dff-46db-9396-e9c651f530ea" xmlns:ns5="3207d369-0abb-44c3-bb9f-151624987364" targetNamespace="http://schemas.microsoft.com/office/2006/metadata/properties" ma:root="true" ma:fieldsID="a3f602d82122e74517fa0b665cad931b" ns1:_="" ns2:_="" ns3:_="" ns4:_="" ns5:_="">
    <xsd:import namespace="http://schemas.microsoft.com/sharepoint/v3"/>
    <xsd:import namespace="d0737f6a-7398-48fd-b669-f07476da86f4"/>
    <xsd:import namespace="5aa14257-579e-4a1f-bbbb-3c8dd7393476"/>
    <xsd:import namespace="303eeafb-7dff-46db-9396-e9c651f530ea"/>
    <xsd:import namespace="3207d369-0abb-44c3-bb9f-151624987364"/>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PageImage" minOccurs="0"/>
                <xsd:element ref="ns1:PublishingPageContent" minOccurs="0"/>
                <xsd:element ref="ns1:SummaryLinks" minOccurs="0"/>
                <xsd:element ref="ns1:ArticleByLine" minOccurs="0"/>
                <xsd:element ref="ns1:ArticleStartDate" minOccurs="0"/>
                <xsd:element ref="ns1:PublishingImageCaption" minOccurs="0"/>
                <xsd:element ref="ns1:HeaderStyleDefinitions" minOccurs="0"/>
                <xsd:element ref="ns2:Ansvarligafdeling" minOccurs="0"/>
                <xsd:element ref="ns3:Forfattere" minOccurs="0"/>
                <xsd:element ref="ns2:Rettighedsgruppe"/>
                <xsd:element ref="ns3:Listekode" minOccurs="0"/>
                <xsd:element ref="ns3:Nummer" minOccurs="0"/>
                <xsd:element ref="ns3:Noegleord" minOccurs="0"/>
                <xsd:element ref="ns3:Informationsserie" minOccurs="0"/>
                <xsd:element ref="ns3:Bekraeftelsesdato" minOccurs="0"/>
                <xsd:element ref="ns3:Revisionsdato" minOccurs="0"/>
                <xsd:element ref="ns2:Afsender" minOccurs="0"/>
                <xsd:element ref="ns2:Arkiveringsdato"/>
                <xsd:element ref="ns2:Ingen_x0020_besked_x0020_ved_x0020_arkivering" minOccurs="0"/>
                <xsd:element ref="ns2:HideInRollups" minOccurs="0"/>
                <xsd:element ref="ns2:IsHiddenFromRollup" minOccurs="0"/>
                <xsd:element ref="ns1:DynamicPublishingContent0" minOccurs="0"/>
                <xsd:element ref="ns1:DynamicPublishingContent1" minOccurs="0"/>
                <xsd:element ref="ns1:DynamicPublishingContent2" minOccurs="0"/>
                <xsd:element ref="ns1:DynamicPublishingContent3" minOccurs="0"/>
                <xsd:element ref="ns1:DynamicPublishingContent4" minOccurs="0"/>
                <xsd:element ref="ns1:DynamicPublishingContent5" minOccurs="0"/>
                <xsd:element ref="ns3:Sorteringsorden" minOccurs="0"/>
                <xsd:element ref="ns2:EnclosureFor" minOccurs="0"/>
                <xsd:element ref="ns2:GammelURL" minOccurs="0"/>
                <xsd:element ref="ns2:NetSkabelonValue" minOccurs="0"/>
                <xsd:element ref="ns2:Projekter" minOccurs="0"/>
                <xsd:element ref="ns2:WebInfoSubjects" minOccurs="0"/>
                <xsd:element ref="ns2:HitCount" minOccurs="0"/>
                <xsd:element ref="ns2:PermalinkID" minOccurs="0"/>
                <xsd:element ref="ns2:WebInfoMultiSelect" minOccurs="0"/>
                <xsd:element ref="ns4:_dlc_DocId" minOccurs="0"/>
                <xsd:element ref="ns4:_dlc_DocIdUrl" minOccurs="0"/>
                <xsd:element ref="ns4:_dlc_DocIdPersistId" minOccurs="0"/>
                <xsd:element ref="ns1:DynamicPublishingContent6" minOccurs="0"/>
                <xsd:element ref="ns1:DynamicPublishingContent7" minOccurs="0"/>
                <xsd:element ref="ns1:DynamicPublishingContent8" minOccurs="0"/>
                <xsd:element ref="ns1:DynamicPublishingContent9" minOccurs="0"/>
                <xsd:element ref="ns1:DynamicPublishingContent10" minOccurs="0"/>
                <xsd:element ref="ns1:DynamicPublishingContent11" minOccurs="0"/>
                <xsd:element ref="ns1:DynamicPublishingContent12" minOccurs="0"/>
                <xsd:element ref="ns1:DynamicPublishingContent13" minOccurs="0"/>
                <xsd:element ref="ns1:DynamicPublishingContent14" minOccurs="0"/>
                <xsd:element ref="ns2:TaksonomiTaxHTField0" minOccurs="0"/>
                <xsd:element ref="ns4:TaxCatchAll" minOccurs="0"/>
                <xsd:element ref="ns4:TaxCatchAllLabel" minOccurs="0"/>
                <xsd:element ref="ns2:Bevillingsgivere" minOccurs="0"/>
                <xsd:element ref="ns2:FinanceYear" minOccurs="0"/>
                <xsd:element ref="ns2:WebInfoLawCodes" minOccurs="0"/>
                <xsd:element ref="ns2:Afrapportering" minOccurs="0"/>
                <xsd:element ref="ns3:Kontaktpersoner" minOccurs="0"/>
                <xsd:element ref="ns3:Skribenter" minOccurs="0"/>
                <xsd:element ref="ns5:Projec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Beskrivelse" ma:internalName="Comments">
      <xsd:simpleType>
        <xsd:restriction base="dms:Note">
          <xsd:maxLength value="255"/>
        </xsd:restriction>
      </xsd:simpleType>
    </xsd:element>
    <xsd:element name="PublishingStartDate" ma:index="9" nillable="true" ma:displayName="Startdato for planlægning" ma:internalName="PublishingStartDate">
      <xsd:simpleType>
        <xsd:restriction base="dms:Unknown"/>
      </xsd:simpleType>
    </xsd:element>
    <xsd:element name="PublishingExpirationDate" ma:index="10" nillable="true" ma:displayName="Slutdato for planlægning" ma:internalName="PublishingExpirationDate">
      <xsd:simpleType>
        <xsd:restriction base="dms:Unknown"/>
      </xsd:simpleType>
    </xsd:element>
    <xsd:element name="PublishingContact" ma:index="11" nillable="true" ma:displayName="Kontaktperson"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E-mail-adresse på kontaktperson" ma:internalName="PublishingContactEmail">
      <xsd:simpleType>
        <xsd:restriction base="dms:Text">
          <xsd:maxLength value="255"/>
        </xsd:restriction>
      </xsd:simpleType>
    </xsd:element>
    <xsd:element name="PublishingContactName" ma:index="13" nillable="true" ma:displayName="Navn på kontaktperson" ma:internalName="PublishingContactName">
      <xsd:simpleType>
        <xsd:restriction base="dms:Text">
          <xsd:maxLength value="255"/>
        </xsd:restriction>
      </xsd:simpleType>
    </xsd:element>
    <xsd:element name="PublishingContactPicture" ma:index="14" nillable="true" ma:displayName="Billede af kontaktperson"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Side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sgruppe-id" ma:hidden="true" ma:internalName="PublishingVariationGroupID">
      <xsd:simpleType>
        <xsd:restriction base="dms:Text">
          <xsd:maxLength value="255"/>
        </xsd:restriction>
      </xsd:simpleType>
    </xsd:element>
    <xsd:element name="PublishingVariationRelationshipLinkFieldID" ma:index="17" nillable="true" ma:displayName="Relationshyperlink for varia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Opløftningsbillede" ma:internalName="PublishingRollupImage">
      <xsd:simpleType>
        <xsd:restriction base="dms:Unknown"/>
      </xsd:simpleType>
    </xsd:element>
    <xsd:element name="Audience" ma:index="19" nillable="true" ma:displayName="Målgrupper" ma:description="" ma:internalName="Audience">
      <xsd:simpleType>
        <xsd:restriction base="dms:Unknown"/>
      </xsd:simpleType>
    </xsd:element>
    <xsd:element name="PublishingPageImage" ma:index="20" nillable="true" ma:displayName="Sidebillede" ma:internalName="PublishingPageImage">
      <xsd:simpleType>
        <xsd:restriction base="dms:Unknown"/>
      </xsd:simpleType>
    </xsd:element>
    <xsd:element name="PublishingPageContent" ma:index="21" nillable="true" ma:displayName="Sideindhold" ma:internalName="PublishingPageContent">
      <xsd:simpleType>
        <xsd:restriction base="dms:Unknown"/>
      </xsd:simpleType>
    </xsd:element>
    <xsd:element name="SummaryLinks" ma:index="22" nillable="true" ma:displayName="Oversigtshyperlinks" ma:internalName="SummaryLinks">
      <xsd:simpleType>
        <xsd:restriction base="dms:Unknown"/>
      </xsd:simpleType>
    </xsd:element>
    <xsd:element name="ArticleByLine" ma:index="23" nillable="true" ma:displayName="Forfatterlinje" ma:internalName="ArticleByLine">
      <xsd:simpleType>
        <xsd:restriction base="dms:Text">
          <xsd:maxLength value="255"/>
        </xsd:restriction>
      </xsd:simpleType>
    </xsd:element>
    <xsd:element name="ArticleStartDate" ma:index="24" nillable="true" ma:displayName="Artikeldato" ma:format="DateOnly" ma:internalName="ArticleStartDate">
      <xsd:simpleType>
        <xsd:restriction base="dms:DateTime"/>
      </xsd:simpleType>
    </xsd:element>
    <xsd:element name="PublishingImageCaption" ma:index="25" nillable="true" ma:displayName="Billedtekst" ma:internalName="PublishingImageCaption">
      <xsd:simpleType>
        <xsd:restriction base="dms:Unknown"/>
      </xsd:simpleType>
    </xsd:element>
    <xsd:element name="HeaderStyleDefinitions" ma:index="26" nillable="true" ma:displayName="Typografidefinitioner" ma:hidden="true" ma:internalName="HeaderStyleDefinitions">
      <xsd:simpleType>
        <xsd:restriction base="dms:Unknown"/>
      </xsd:simpleType>
    </xsd:element>
    <xsd:element name="DynamicPublishingContent0" ma:index="41" nillable="true" ma:displayName="Dynamisk sideindhold (1)" ma:hidden="true" ma:internalName="DynamicPublishingContent0">
      <xsd:simpleType>
        <xsd:restriction base="dms:Unknown"/>
      </xsd:simpleType>
    </xsd:element>
    <xsd:element name="DynamicPublishingContent1" ma:index="42" nillable="true" ma:displayName="Dynamisk sideindhold (2)" ma:hidden="true" ma:internalName="DynamicPublishingContent1">
      <xsd:simpleType>
        <xsd:restriction base="dms:Unknown"/>
      </xsd:simpleType>
    </xsd:element>
    <xsd:element name="DynamicPublishingContent2" ma:index="43" nillable="true" ma:displayName="Dynamisk sideindhold (3)" ma:hidden="true" ma:internalName="DynamicPublishingContent2">
      <xsd:simpleType>
        <xsd:restriction base="dms:Unknown"/>
      </xsd:simpleType>
    </xsd:element>
    <xsd:element name="DynamicPublishingContent3" ma:index="44" nillable="true" ma:displayName="Dynamisk sideindhold (4)" ma:hidden="true" ma:internalName="DynamicPublishingContent3">
      <xsd:simpleType>
        <xsd:restriction base="dms:Unknown"/>
      </xsd:simpleType>
    </xsd:element>
    <xsd:element name="DynamicPublishingContent4" ma:index="45" nillable="true" ma:displayName="Dynamisk sideindhold (5)" ma:hidden="true" ma:internalName="DynamicPublishingContent4">
      <xsd:simpleType>
        <xsd:restriction base="dms:Unknown"/>
      </xsd:simpleType>
    </xsd:element>
    <xsd:element name="DynamicPublishingContent5" ma:index="46" nillable="true" ma:displayName="Dynamisk sideindhold (6)" ma:hidden="true" ma:internalName="DynamicPublishingContent5">
      <xsd:simpleType>
        <xsd:restriction base="dms:Unknown"/>
      </xsd:simpleType>
    </xsd:element>
    <xsd:element name="DynamicPublishingContent6" ma:index="59" nillable="true" ma:displayName="Dynamisk sideindhold (7)" ma:hidden="true" ma:internalName="DynamicPublishingContent6">
      <xsd:simpleType>
        <xsd:restriction base="dms:Unknown"/>
      </xsd:simpleType>
    </xsd:element>
    <xsd:element name="DynamicPublishingContent7" ma:index="60" nillable="true" ma:displayName="Dynamisk sideindhold (8)" ma:hidden="true" ma:internalName="DynamicPublishingContent7">
      <xsd:simpleType>
        <xsd:restriction base="dms:Unknown"/>
      </xsd:simpleType>
    </xsd:element>
    <xsd:element name="DynamicPublishingContent8" ma:index="61" nillable="true" ma:displayName="Dynamisk sideindhold (9)" ma:hidden="true" ma:internalName="DynamicPublishingContent8">
      <xsd:simpleType>
        <xsd:restriction base="dms:Unknown"/>
      </xsd:simpleType>
    </xsd:element>
    <xsd:element name="DynamicPublishingContent9" ma:index="62" nillable="true" ma:displayName="Dynamisk sideindhold (10)" ma:hidden="true" ma:internalName="DynamicPublishingContent9">
      <xsd:simpleType>
        <xsd:restriction base="dms:Unknown"/>
      </xsd:simpleType>
    </xsd:element>
    <xsd:element name="DynamicPublishingContent10" ma:index="63" nillable="true" ma:displayName="Dynamisk sideindhold (11)" ma:hidden="true" ma:internalName="DynamicPublishingContent10">
      <xsd:simpleType>
        <xsd:restriction base="dms:Unknown"/>
      </xsd:simpleType>
    </xsd:element>
    <xsd:element name="DynamicPublishingContent11" ma:index="64" nillable="true" ma:displayName="Dynamisk sideindhold (12)" ma:hidden="true" ma:internalName="DynamicPublishingContent11">
      <xsd:simpleType>
        <xsd:restriction base="dms:Unknown"/>
      </xsd:simpleType>
    </xsd:element>
    <xsd:element name="DynamicPublishingContent12" ma:index="65" nillable="true" ma:displayName="Dynamisk sideindhold (13)" ma:hidden="true" ma:internalName="DynamicPublishingContent12">
      <xsd:simpleType>
        <xsd:restriction base="dms:Unknown"/>
      </xsd:simpleType>
    </xsd:element>
    <xsd:element name="DynamicPublishingContent13" ma:index="66" nillable="true" ma:displayName="Dynamisk sideindhold (14)" ma:hidden="true" ma:internalName="DynamicPublishingContent13">
      <xsd:simpleType>
        <xsd:restriction base="dms:Unknown"/>
      </xsd:simpleType>
    </xsd:element>
    <xsd:element name="DynamicPublishingContent14" ma:index="67" nillable="true" ma:displayName="Dynamisk sideindhold (15)" ma:hidden="true" ma:internalName="DynamicPublishingContent14">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737f6a-7398-48fd-b669-f07476da86f4" elementFormDefault="qualified">
    <xsd:import namespace="http://schemas.microsoft.com/office/2006/documentManagement/types"/>
    <xsd:import namespace="http://schemas.microsoft.com/office/infopath/2007/PartnerControls"/>
    <xsd:element name="Ansvarligafdeling" ma:index="27" nillable="true" ma:displayName="Ansvarlig afdeling" ma:list="{2b5a13a3-256c-433f-bc8b-bde4d05df095}" ma:internalName="Ansvarligafdeling" ma:showField="Title" ma:web="303eeafb-7dff-46db-9396-e9c651f530ea">
      <xsd:simpleType>
        <xsd:restriction base="dms:Lookup"/>
      </xsd:simpleType>
    </xsd:element>
    <xsd:element name="Rettighedsgruppe" ma:index="29" ma:displayName="Rettighedsgruppe" ma:default="2;#Basis" ma:list="{cd861654-9942-42cc-b4e8-22e2eb33fafe}" ma:internalName="Rettighedsgruppe" ma:readOnly="false" ma:showField="Title" ma:web="303eeafb-7dff-46db-9396-e9c651f530ea">
      <xsd:simpleType>
        <xsd:restriction base="dms:Lookup"/>
      </xsd:simpleType>
    </xsd:element>
    <xsd:element name="Afsender" ma:index="36" nillable="true" ma:displayName="Afsender" ma:default="2;#Landscentret" ma:list="{b497b606-9a6f-4593-a3de-acb9bcbea154}" ma:internalName="Afsender" ma:showField="LinkTitleNoMenu" ma:web="303eeafb-7dff-46db-9396-e9c651f530ea">
      <xsd:simpleType>
        <xsd:restriction base="dms:Lookup"/>
      </xsd:simpleType>
    </xsd:element>
    <xsd:element name="Arkiveringsdato" ma:index="37" ma:displayName="Arkiveringsdato" ma:format="DateOnly" ma:internalName="Arkiveringsdato">
      <xsd:simpleType>
        <xsd:restriction base="dms:DateTime"/>
      </xsd:simpleType>
    </xsd:element>
    <xsd:element name="Ingen_x0020_besked_x0020_ved_x0020_arkivering" ma:index="38" nillable="true" ma:displayName="Ingen besked ved arkivering" ma:default="0" ma:description="Klik her, for ikke at modtage en besked, når dokumentet når sin udløbsdato" ma:internalName="Ingen_x0020_besked_x0020_ved_x0020_arkivering">
      <xsd:simpleType>
        <xsd:restriction base="dms:Boolean"/>
      </xsd:simpleType>
    </xsd:element>
    <xsd:element name="HideInRollups" ma:index="39" nillable="true" ma:displayName="Skjul i artikellister" ma:default="0" ma:description="Klik her for at skjule siden i artikellister" ma:internalName="HideInRollups">
      <xsd:simpleType>
        <xsd:restriction base="dms:Boolean"/>
      </xsd:simpleType>
    </xsd:element>
    <xsd:element name="IsHiddenFromRollup" ma:index="40" nillable="true" ma:displayName="Skjult i artikellister (system)" ma:decimals="0" ma:default="0" ma:description="Understøtter infrastrukturen" ma:internalName="IsHiddenFromRollup">
      <xsd:simpleType>
        <xsd:restriction base="dms:Number"/>
      </xsd:simpleType>
    </xsd:element>
    <xsd:element name="EnclosureFor" ma:index="48" nillable="true" ma:displayName="Bilag til" ma:description="Peger på bilagets moderdokument" ma:internalName="EnclosureFor">
      <xsd:complexType>
        <xsd:complexContent>
          <xsd:extension base="dms:URL">
            <xsd:sequence>
              <xsd:element name="Url" type="dms:ValidUrl" minOccurs="0" nillable="true"/>
              <xsd:element name="Description" type="xsd:string" nillable="true"/>
            </xsd:sequence>
          </xsd:extension>
        </xsd:complexContent>
      </xsd:complexType>
    </xsd:element>
    <xsd:element name="GammelURL" ma:index="49" nillable="true" ma:displayName="Gammel URL" ma:description="Tidligere placering på landbrugsinfo" ma:internalName="GammelURL">
      <xsd:simpleType>
        <xsd:restriction base="dms:Text">
          <xsd:maxLength value="255"/>
        </xsd:restriction>
      </xsd:simpleType>
    </xsd:element>
    <xsd:element name="NetSkabelonValue" ma:index="50" nillable="true" ma:displayName="NetSkabelon værdier" ma:internalName="NetSkabelonValue">
      <xsd:simpleType>
        <xsd:restriction base="dms:Text">
          <xsd:maxLength value="255"/>
        </xsd:restriction>
      </xsd:simpleType>
    </xsd:element>
    <xsd:element name="Projekter" ma:index="51" nillable="true" ma:displayName="Projekter" ma:list="{ecf07d35-95fb-4bda-ad72-e46544058ec2}" ma:internalName="Projekter" ma:showField="LinkTitleNoMenu" ma:web="{303eeafb-7dff-46db-9396-e9c651f530ea}">
      <xsd:simpleType>
        <xsd:restriction base="dms:Unknown"/>
      </xsd:simpleType>
    </xsd:element>
    <xsd:element name="WebInfoSubjects" ma:index="52" nillable="true" ma:displayName="Emneord" ma:description="Knyt emneord til din artikel. Benyttes primært til nyhedsbreve." ma:list="{c1fcffa3-db61-496d-89f0-dea25d970c75}" ma:internalName="WebInfoSubjects" ma:showField="LinkTitleNoMenu" ma:web="303eeafb-7dff-46db-9396-e9c651f530ea">
      <xsd:simpleType>
        <xsd:restriction base="dms:Unknown"/>
      </xsd:simpleType>
    </xsd:element>
    <xsd:element name="HitCount" ma:index="53" nillable="true" ma:displayName="HitCount (system)" ma:decimals="0" ma:default="0" ma:description="Antal gange et dokument er set af en bruger" ma:internalName="HitCount" ma:readOnly="false">
      <xsd:simpleType>
        <xsd:restriction base="dms:Number"/>
      </xsd:simpleType>
    </xsd:element>
    <xsd:element name="PermalinkID" ma:index="54" nillable="true" ma:displayName="Permalink ID" ma:description="Unik ID for artiklen som kan benyttes til permalink" ma:hidden="true" ma:internalName="PermalinkID" ma:readOnly="false">
      <xsd:simpleType>
        <xsd:restriction base="dms:Text">
          <xsd:maxLength value="255"/>
        </xsd:restriction>
      </xsd:simpleType>
    </xsd:element>
    <xsd:element name="WebInfoMultiSelect" ma:index="55" nillable="true" ma:displayName="Tilvalg" ma:description="Mulighed for et antal tilvalg gemt i et samlet felt." ma:internalName="WebInfoMultiSelect">
      <xsd:simpleType>
        <xsd:restriction base="dms:Unknown"/>
      </xsd:simpleType>
    </xsd:element>
    <xsd:element name="TaksonomiTaxHTField0" ma:index="68" nillable="true" ma:taxonomy="true" ma:internalName="TaksonomiTaxHTField0" ma:taxonomyFieldName="Taksonomi" ma:displayName="Taksonomi" ma:fieldId="{6e43b4ee-656e-4e6d-875c-6c0fe73b7faf}" ma:taxonomyMulti="true" ma:sspId="2476898c-5e7e-458a-8d26-e528e2e6d5ce" ma:termSetId="65f14c63-6b42-47e9-9739-973b2f9a435e" ma:anchorId="00000000-0000-0000-0000-000000000000" ma:open="false" ma:isKeyword="false">
      <xsd:complexType>
        <xsd:sequence>
          <xsd:element ref="pc:Terms" minOccurs="0" maxOccurs="1"/>
        </xsd:sequence>
      </xsd:complexType>
    </xsd:element>
    <xsd:element name="Bevillingsgivere" ma:index="72" nillable="true" ma:displayName="Bevillingsgivere" ma:list="9ccd692b-b01f-4300-9d4e-b4fb85c2c995" ma:internalName="Bevillingsgivere" ma:showField="LinkTitleNoMenu" ma:web="303eeafb-7dff-46db-9396-e9c651f530ea">
      <xsd:simpleType>
        <xsd:restriction base="dms:Unknown"/>
      </xsd:simpleType>
    </xsd:element>
    <xsd:element name="FinanceYear" ma:index="73" nillable="true" ma:displayName="Bevillingsår" ma:decimals="0" ma:internalName="FinanceYear">
      <xsd:simpleType>
        <xsd:restriction base="dms:Number"/>
      </xsd:simpleType>
    </xsd:element>
    <xsd:element name="WebInfoLawCodes" ma:index="74" nillable="true" ma:displayName="Lovkoder" ma:description="Knyt lovkoder til din artikel." ma:list="{908f6eb6-a66b-478a-a99e-d2541dc092be}" ma:internalName="WebInfoLawCodes" ma:showField="LinkTitleNoMenu" ma:web="303eeafb-7dff-46db-9396-e9c651f530ea">
      <xsd:simpleType>
        <xsd:restriction base="dms:Unknown"/>
      </xsd:simpleType>
    </xsd:element>
    <xsd:element name="Afrapportering" ma:index="75" nillable="true" ma:displayName="Afrapportering" ma:list="{126d356a-4f5c-4bbb-91a6-e07af1934e19}" ma:internalName="Afrapportering" ma:showField="LinkTitleNoMenu" ma:web="{303eeafb-7dff-46db-9396-e9c651f530ea}">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aa14257-579e-4a1f-bbbb-3c8dd7393476" elementFormDefault="qualified">
    <xsd:import namespace="http://schemas.microsoft.com/office/2006/documentManagement/types"/>
    <xsd:import namespace="http://schemas.microsoft.com/office/infopath/2007/PartnerControls"/>
    <xsd:element name="Forfattere" ma:index="28" nillable="true" ma:displayName="Forfattere" ma:list="UserInfo" ma:SharePointGroup="0" ma:internalName="Forfatter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istekode" ma:index="30" nillable="true" ma:displayName="Listekode" ma:internalName="Listekode">
      <xsd:simpleType>
        <xsd:restriction base="dms:Text">
          <xsd:maxLength value="255"/>
        </xsd:restriction>
      </xsd:simpleType>
    </xsd:element>
    <xsd:element name="Nummer" ma:index="31" nillable="true" ma:displayName="Nummer" ma:internalName="Nummer">
      <xsd:simpleType>
        <xsd:restriction base="dms:Text">
          <xsd:maxLength value="255"/>
        </xsd:restriction>
      </xsd:simpleType>
    </xsd:element>
    <xsd:element name="Noegleord" ma:index="32" nillable="true" ma:displayName="Nøgleord" ma:internalName="Noegleord">
      <xsd:simpleType>
        <xsd:restriction base="dms:Text">
          <xsd:maxLength value="255"/>
        </xsd:restriction>
      </xsd:simpleType>
    </xsd:element>
    <xsd:element name="Informationsserie" ma:index="33" nillable="true" ma:displayName="Historisk informationsserie" ma:internalName="Informationsserie">
      <xsd:simpleType>
        <xsd:restriction base="dms:Text">
          <xsd:maxLength value="255"/>
        </xsd:restriction>
      </xsd:simpleType>
    </xsd:element>
    <xsd:element name="Bekraeftelsesdato" ma:index="34" nillable="true" ma:displayName="Bekræftelsesdato" ma:format="DateTime" ma:internalName="Bekraeftelsesdato">
      <xsd:simpleType>
        <xsd:restriction base="dms:DateTime"/>
      </xsd:simpleType>
    </xsd:element>
    <xsd:element name="Revisionsdato" ma:index="35" nillable="true" ma:displayName="Revisionsdato" ma:format="DateTime" ma:internalName="Revisionsdato">
      <xsd:simpleType>
        <xsd:restriction base="dms:DateTime"/>
      </xsd:simpleType>
    </xsd:element>
    <xsd:element name="Sorteringsorden" ma:index="47" nillable="true" ma:displayName="Sorteringsorden" ma:decimals="0" ma:internalName="Sorteringsorden">
      <xsd:simpleType>
        <xsd:restriction base="dms:Number"/>
      </xsd:simpleType>
    </xsd:element>
    <xsd:element name="Kontaktpersoner" ma:index="76" nillable="true" ma:displayName="Kontaktpersoner" ma:list="UserInfo" ma:SharePointGroup="0" ma:internalName="Kontaktpersoner"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kribenter" ma:index="77" nillable="true" ma:displayName="Skribenter" ma:list="UserInfo" ma:SharePointGroup="0" ma:internalName="Skribenter"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3eeafb-7dff-46db-9396-e9c651f530ea" elementFormDefault="qualified">
    <xsd:import namespace="http://schemas.microsoft.com/office/2006/documentManagement/types"/>
    <xsd:import namespace="http://schemas.microsoft.com/office/infopath/2007/PartnerControls"/>
    <xsd:element name="_dlc_DocId" ma:index="56" nillable="true" ma:displayName="Værdi for dokument-id" ma:description="Værdien af det dokument-id, der er tildelt dette element." ma:internalName="_dlc_DocId" ma:readOnly="true">
      <xsd:simpleType>
        <xsd:restriction base="dms:Text"/>
      </xsd:simpleType>
    </xsd:element>
    <xsd:element name="_dlc_DocIdUrl" ma:index="57"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8" nillable="true" ma:displayName="Persist ID" ma:description="Keep ID on add." ma:hidden="true" ma:internalName="_dlc_DocIdPersistId" ma:readOnly="true">
      <xsd:simpleType>
        <xsd:restriction base="dms:Boolean"/>
      </xsd:simpleType>
    </xsd:element>
    <xsd:element name="TaxCatchAll" ma:index="69" nillable="true" ma:displayName="Taxonomy Catch All Column" ma:description="" ma:hidden="true" ma:list="{00a11604-cdb1-438d-8b4c-a208f6918db7}" ma:internalName="TaxCatchAll" ma:showField="CatchAllData" ma:web="303eeafb-7dff-46db-9396-e9c651f530ea">
      <xsd:complexType>
        <xsd:complexContent>
          <xsd:extension base="dms:MultiChoiceLookup">
            <xsd:sequence>
              <xsd:element name="Value" type="dms:Lookup" maxOccurs="unbounded" minOccurs="0" nillable="true"/>
            </xsd:sequence>
          </xsd:extension>
        </xsd:complexContent>
      </xsd:complexType>
    </xsd:element>
    <xsd:element name="TaxCatchAllLabel" ma:index="70" nillable="true" ma:displayName="Taxonomy Catch All Column1" ma:description="" ma:hidden="true" ma:list="{00a11604-cdb1-438d-8b4c-a208f6918db7}" ma:internalName="TaxCatchAllLabel" ma:readOnly="true" ma:showField="CatchAllDataLabel" ma:web="303eeafb-7dff-46db-9396-e9c651f530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207d369-0abb-44c3-bb9f-151624987364" elementFormDefault="qualified">
    <xsd:import namespace="http://schemas.microsoft.com/office/2006/documentManagement/types"/>
    <xsd:import namespace="http://schemas.microsoft.com/office/infopath/2007/PartnerControls"/>
    <xsd:element name="ProjectID" ma:index="78" nillable="true" ma:displayName="ProjectID (system)" ma:internalName="Project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Set Item Permission, based on rettighedsgruppe</Name>
    <Synchronization>Asynchronous</Synchronization>
    <Type>10001</Type>
    <SequenceNumber>1010</SequenceNumber>
    <Assembly>DAAS.WebInfo.Common, Version=1.0.0.0, Culture=neutral, PublicKeyToken=f192aeb827ef4bcc</Assembly>
    <Class>DAAS.WebInfo.Common.EventReceivers.RightsGroupItemEventReceiver</Class>
    <Data/>
    <Filter/>
  </Receiver>
  <Receiver>
    <Name>Set Item Permission, based on rettighedsgruppe</Name>
    <Synchronization>Asynchronous</Synchronization>
    <Type>10002</Type>
    <SequenceNumber>1010</SequenceNumber>
    <Assembly>DAAS.WebInfo.Common, Version=1.0.0.0, Culture=neutral, PublicKeyToken=f192aeb827ef4bcc</Assembly>
    <Class>DAAS.WebInfo.Common.EventReceivers.RightsGroupItemEventReceiver</Class>
    <Data/>
    <Filter/>
  </Receiver>
  <Receiver>
    <Name>WebInfo Content Page Event</Name>
    <Synchronization>Synchronous</Synchronization>
    <Type>1</Type>
    <SequenceNumber>1030</SequenceNumber>
    <Assembly>DAAS.WebInfo.Common, Version=1.0.0.0, Culture=neutral, PublicKeyToken=f192aeb827ef4bcc</Assembly>
    <Class>DAAS.WebInfo.Common.EventReceivers.WebInfoContentPageEventReceiver</Class>
    <Data/>
    <Filter/>
  </Receiver>
  <Receiver>
    <Name>WebInfo Content Page Event</Name>
    <Synchronization>Synchronous</Synchronization>
    <Type>2</Type>
    <SequenceNumber>1030</SequenceNumber>
    <Assembly>DAAS.WebInfo.Common, Version=1.0.0.0, Culture=neutral, PublicKeyToken=f192aeb827ef4bcc</Assembly>
    <Class>DAAS.WebInfo.Common.EventReceivers.WebInfoContentPageEventReceiver</Class>
    <Data/>
    <Filter/>
  </Receiver>
  <Receiver>
    <Name>WebInfo Content Page Event</Name>
    <Synchronization>Asynchronous</Synchronization>
    <Type>10002</Type>
    <SequenceNumber>1030</SequenceNumber>
    <Assembly>DAAS.WebInfo.Common, Version=1.0.0.0, Culture=neutral, PublicKeyToken=f192aeb827ef4bcc</Assembly>
    <Class>DAAS.WebInfo.Common.EventReceivers.WebInfoContentPageEventReceiver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DynamicPublishingContent11 xmlns="http://schemas.microsoft.com/sharepoint/v3" xsi:nil="true"/>
    <DynamicPublishingContent14 xmlns="http://schemas.microsoft.com/sharepoint/v3" xsi:nil="true"/>
    <EnclosureFor xmlns="d0737f6a-7398-48fd-b669-f07476da86f4">
      <Url xsi:nil="true"/>
      <Description xsi:nil="true"/>
    </EnclosureFor>
    <Arkiveringsdato xmlns="d0737f6a-7398-48fd-b669-f07476da86f4">2099-12-31T23:00:00+00:00</Arkiveringsdato>
    <WebInfoLawCodes xmlns="d0737f6a-7398-48fd-b669-f07476da86f4" xsi:nil="true"/>
    <PublishingRollupImage xmlns="http://schemas.microsoft.com/sharepoint/v3" xsi:nil="true"/>
    <Revisionsdato xmlns="5aa14257-579e-4a1f-bbbb-3c8dd7393476">2017-01-30T08:23:00+00:00</Revisionsdato>
    <DynamicPublishingContent5 xmlns="http://schemas.microsoft.com/sharepoint/v3" xsi:nil="true"/>
    <DynamicPublishingContent12 xmlns="http://schemas.microsoft.com/sharepoint/v3" xsi:nil="true"/>
    <PublishingContactEmail xmlns="http://schemas.microsoft.com/sharepoint/v3" xsi:nil="true"/>
    <HeaderStyleDefinitions xmlns="http://schemas.microsoft.com/sharepoint/v3" xsi:nil="true"/>
    <DynamicPublishingContent4 xmlns="http://schemas.microsoft.com/sharepoint/v3" xsi:nil="true"/>
    <GammelURL xmlns="d0737f6a-7398-48fd-b669-f07476da86f4" xsi:nil="true"/>
    <Skribenter xmlns="5aa14257-579e-4a1f-bbbb-3c8dd7393476">
      <UserInfo>
        <DisplayName/>
        <AccountId xsi:nil="true"/>
        <AccountType/>
      </UserInfo>
    </Skribenter>
    <PublishingVariationRelationshipLinkFieldID xmlns="http://schemas.microsoft.com/sharepoint/v3">
      <Url xsi:nil="true"/>
      <Description xsi:nil="true"/>
    </PublishingVariationRelationshipLinkFieldID>
    <PublishingPageContent xmlns="http://schemas.microsoft.com/sharepoint/v3" xsi:nil="true"/>
    <DynamicPublishingContent7 xmlns="http://schemas.microsoft.com/sharepoint/v3" xsi:nil="true"/>
    <DynamicPublishingContent6 xmlns="http://schemas.microsoft.com/sharepoint/v3" xsi:nil="true"/>
    <FinanceYear xmlns="d0737f6a-7398-48fd-b669-f07476da86f4" xsi:nil="true"/>
    <Bekraeftelsesdato xmlns="5aa14257-579e-4a1f-bbbb-3c8dd7393476">2017-01-30T08:23:00+00:00</Bekraeftelsesdato>
    <DynamicPublishingContent1 xmlns="http://schemas.microsoft.com/sharepoint/v3" xsi:nil="true"/>
    <DynamicPublishingContent13 xmlns="http://schemas.microsoft.com/sharepoint/v3" xsi:nil="true"/>
    <PublishingVariationGroupID xmlns="http://schemas.microsoft.com/sharepoint/v3" xsi:nil="true"/>
    <ArticleStartDate xmlns="http://schemas.microsoft.com/sharepoint/v3">2017-01-30T08:24:28+00:00</ArticleStartDate>
    <Listekode xmlns="5aa14257-579e-4a1f-bbbb-3c8dd7393476" xsi:nil="true"/>
    <IsHiddenFromRollup xmlns="d0737f6a-7398-48fd-b669-f07476da86f4">1</IsHiddenFromRollup>
    <DynamicPublishingContent0 xmlns="http://schemas.microsoft.com/sharepoint/v3" xsi:nil="true"/>
    <ArticleByLine xmlns="http://schemas.microsoft.com/sharepoint/v3" xsi:nil="true"/>
    <PublishingImageCaption xmlns="http://schemas.microsoft.com/sharepoint/v3" xsi:nil="true"/>
    <Forfattere xmlns="5aa14257-579e-4a1f-bbbb-3c8dd7393476">
      <UserInfo>
        <DisplayName/>
        <AccountId xsi:nil="true"/>
        <AccountType/>
      </UserInfo>
    </Forfattere>
    <Rettighedsgruppe xmlns="d0737f6a-7398-48fd-b669-f07476da86f4">1</Rettighedsgruppe>
    <Afsender xmlns="d0737f6a-7398-48fd-b669-f07476da86f4">2</Afsender>
    <Ingen_x0020_besked_x0020_ved_x0020_arkivering xmlns="d0737f6a-7398-48fd-b669-f07476da86f4">false</Ingen_x0020_besked_x0020_ved_x0020_arkivering>
    <DynamicPublishingContent3 xmlns="http://schemas.microsoft.com/sharepoint/v3" xsi:nil="true"/>
    <Sorteringsorden xmlns="5aa14257-579e-4a1f-bbbb-3c8dd7393476" xsi:nil="true"/>
    <Bevillingsgivere xmlns="d0737f6a-7398-48fd-b669-f07476da86f4" xsi:nil="true"/>
    <Audience xmlns="http://schemas.microsoft.com/sharepoint/v3" xsi:nil="true"/>
    <PublishingPageImage xmlns="http://schemas.microsoft.com/sharepoint/v3" xsi:nil="true"/>
    <DynamicPublishingContent2 xmlns="http://schemas.microsoft.com/sharepoint/v3" xsi:nil="true"/>
    <Projekter xmlns="d0737f6a-7398-48fd-b669-f07476da86f4" xsi:nil="true"/>
    <SummaryLinks xmlns="http://schemas.microsoft.com/sharepoint/v3">&lt;div title="_schemaversion" id="_3"&gt;
  &lt;div title="_view"&gt;
    &lt;span title="_columns"&gt;1&lt;/span&gt;
    &lt;span title="_linkstyle"&gt;&lt;/span&gt;
    &lt;span title="_groupstyle"&gt;&lt;/span&gt;
  &lt;/div&gt;
&lt;/div&gt;</SummaryLinks>
    <WebInfoSubjects xmlns="d0737f6a-7398-48fd-b669-f07476da86f4" xsi:nil="true"/>
    <PublishingExpirationDate xmlns="http://schemas.microsoft.com/sharepoint/v3" xsi:nil="true"/>
    <PublishingContactPicture xmlns="http://schemas.microsoft.com/sharepoint/v3">
      <Url xsi:nil="true"/>
      <Description xsi:nil="true"/>
    </PublishingContactPicture>
    <Informationsserie xmlns="5aa14257-579e-4a1f-bbbb-3c8dd7393476" xsi:nil="true"/>
    <HideInRollups xmlns="d0737f6a-7398-48fd-b669-f07476da86f4">true</HideInRollups>
    <NetSkabelonValue xmlns="d0737f6a-7398-48fd-b669-f07476da86f4" xsi:nil="true"/>
    <PermalinkID xmlns="d0737f6a-7398-48fd-b669-f07476da86f4">d1e8f700-cffd-4037-ad6e-96c2e993aa54</PermalinkID>
    <PublishingStartDate xmlns="http://schemas.microsoft.com/sharepoint/v3" xsi:nil="true"/>
    <Afrapportering xmlns="d0737f6a-7398-48fd-b669-f07476da86f4">461;#Dansk økologisk protein til husdyr</Afrapportering>
    <Kontaktpersoner xmlns="5aa14257-579e-4a1f-bbbb-3c8dd7393476">
      <UserInfo>
        <DisplayName/>
        <AccountId xsi:nil="true"/>
        <AccountType/>
      </UserInfo>
    </Kontaktpersoner>
    <DynamicPublishingContent9 xmlns="http://schemas.microsoft.com/sharepoint/v3" xsi:nil="true"/>
    <DynamicPublishingContent10 xmlns="http://schemas.microsoft.com/sharepoint/v3" xsi:nil="true"/>
    <PublishingContact xmlns="http://schemas.microsoft.com/sharepoint/v3">
      <UserInfo>
        <DisplayName/>
        <AccountId xsi:nil="true"/>
        <AccountType/>
      </UserInfo>
    </PublishingContact>
    <PublishingContactName xmlns="http://schemas.microsoft.com/sharepoint/v3" xsi:nil="true"/>
    <Noegleord xmlns="5aa14257-579e-4a1f-bbbb-3c8dd7393476" xsi:nil="true"/>
    <DynamicPublishingContent8 xmlns="http://schemas.microsoft.com/sharepoint/v3" xsi:nil="true"/>
    <Ansvarligafdeling xmlns="d0737f6a-7398-48fd-b669-f07476da86f4">37</Ansvarligafdeling>
    <HitCount xmlns="d0737f6a-7398-48fd-b669-f07476da86f4">0</HitCount>
    <WebInfoMultiSelect xmlns="d0737f6a-7398-48fd-b669-f07476da86f4" xsi:nil="true"/>
    <TaxCatchAll xmlns="303eeafb-7dff-46db-9396-e9c651f530ea"/>
    <Comments xmlns="http://schemas.microsoft.com/sharepoint/v3" xsi:nil="true"/>
    <Nummer xmlns="5aa14257-579e-4a1f-bbbb-3c8dd7393476" xsi:nil="true"/>
    <TaksonomiTaxHTField0 xmlns="d0737f6a-7398-48fd-b669-f07476da86f4">
      <Terms xmlns="http://schemas.microsoft.com/office/infopath/2007/PartnerControls"/>
    </TaksonomiTaxHTField0>
    <_dlc_DocId xmlns="303eeafb-7dff-46db-9396-e9c651f530ea">LBINFO-654183748-743</_dlc_DocId>
    <_dlc_DocIdUrl xmlns="303eeafb-7dff-46db-9396-e9c651f530ea">
      <Url>https://www.landbrugsinfo.dk/Afrapportering/2015/_layouts/DocIdRedir.aspx?ID=LBINFO-654183748-743</Url>
      <Description>LBINFO-654183748-743</Description>
    </_dlc_DocIdUrl>
    <ProjectID xmlns="3207d369-0abb-44c3-bb9f-151624987364">X461X</ProjectID>
  </documentManagement>
</p:properties>
</file>

<file path=customXml/itemProps1.xml><?xml version="1.0" encoding="utf-8"?>
<ds:datastoreItem xmlns:ds="http://schemas.openxmlformats.org/officeDocument/2006/customXml" ds:itemID="{25BE59B4-B27C-4B47-A496-700C5906EC72}"/>
</file>

<file path=customXml/itemProps2.xml><?xml version="1.0" encoding="utf-8"?>
<ds:datastoreItem xmlns:ds="http://schemas.openxmlformats.org/officeDocument/2006/customXml" ds:itemID="{E6D66C68-0D6E-46B6-8C5C-A9B99D211FD3}"/>
</file>

<file path=customXml/itemProps3.xml><?xml version="1.0" encoding="utf-8"?>
<ds:datastoreItem xmlns:ds="http://schemas.openxmlformats.org/officeDocument/2006/customXml" ds:itemID="{20EA8831-14A4-47B6-928A-6157D5C49ABA}"/>
</file>

<file path=customXml/itemProps4.xml><?xml version="1.0" encoding="utf-8"?>
<ds:datastoreItem xmlns:ds="http://schemas.openxmlformats.org/officeDocument/2006/customXml" ds:itemID="{F1A76B47-C449-4020-A476-7AEA05A28D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1</vt:i4>
      </vt:variant>
    </vt:vector>
  </HeadingPairs>
  <TitlesOfParts>
    <vt:vector size="5" baseType="lpstr">
      <vt:lpstr>Ark1</vt:lpstr>
      <vt:lpstr>Ark2</vt:lpstr>
      <vt:lpstr>Ark3</vt:lpstr>
      <vt:lpstr>Ark4</vt:lpstr>
      <vt:lpstr>'Ark1'!Udskriftsområde</vt:lpstr>
    </vt:vector>
  </TitlesOfParts>
  <Company>LF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Inger Bertelsen</dc:creator>
  <cp:lastModifiedBy>Jette Hallenberg Christensen</cp:lastModifiedBy>
  <cp:lastPrinted>2015-09-02T14:46:43Z</cp:lastPrinted>
  <dcterms:created xsi:type="dcterms:W3CDTF">2015-02-24T13:53:46Z</dcterms:created>
  <dcterms:modified xsi:type="dcterms:W3CDTF">2015-09-11T11:44:06Z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0x010100C568DB52D9D0A14D9B2FDCC96666E9F2007948130EC3DB064584E219954237AF3900242457EFB8B24247815D688C526CD44D00C26A9DBCB02B5C4DA1F017B836C045C00060750ADE2E6249BABB5C6118FC133DE800AF2E6DC7107240CAAE62CB7A7C0C3100005117645E109A604FBA287E26735831C7</vt:lpwstr>
  </property>
  <property fmtid="{D5CDD505-2E9C-101B-9397-08002B2CF9AE}" pid="3" name="_dlc_DocIdItemGuid">
    <vt:lpwstr>2648998f-5c8f-4114-a48d-8a9111908d6e</vt:lpwstr>
  </property>
  <property fmtid="{D5CDD505-2E9C-101B-9397-08002B2CF9AE}" pid="4" name="Taksonomi">
    <vt:lpwstr/>
  </property>
</Properties>
</file>