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240" yWindow="135" windowWidth="14880" windowHeight="8325" activeTab="1"/>
  </bookViews>
  <sheets>
    <sheet name="Indtastning" sheetId="1" r:id="rId1"/>
    <sheet name="Resultat" sheetId="2" r:id="rId2"/>
  </sheets>
  <definedNames>
    <definedName name="_xlnm.Print_Area" localSheetId="0">'Indtastning'!$C$2:$H$36</definedName>
    <definedName name="_xlnm.Print_Area" localSheetId="1">'Resultat'!$B$2:$J$51</definedName>
  </definedNames>
  <calcPr fullCalcOnLoad="1"/>
</workbook>
</file>

<file path=xl/comments1.xml><?xml version="1.0" encoding="utf-8"?>
<comments xmlns="http://schemas.openxmlformats.org/spreadsheetml/2006/main">
  <authors>
    <author>lan</author>
    <author>Maria S?rensen</author>
  </authors>
  <commentList>
    <comment ref="F7" authorId="0">
      <text>
        <r>
          <rPr>
            <b/>
            <sz val="8"/>
            <rFont val="Tahoma"/>
            <family val="2"/>
          </rPr>
          <t>Fra Mælkeproduktions-opgørelsen - seneste 12 mdr.</t>
        </r>
      </text>
    </comment>
    <comment ref="F12" authorId="0">
      <text>
        <r>
          <rPr>
            <b/>
            <sz val="8"/>
            <rFont val="Tahoma"/>
            <family val="2"/>
          </rPr>
          <t>Forvent 2-5 kg ydelsesstigning pr. ko.</t>
        </r>
      </text>
    </comment>
    <comment ref="F23" authorId="0">
      <text>
        <r>
          <rPr>
            <b/>
            <sz val="8"/>
            <rFont val="Tahoma"/>
            <family val="2"/>
          </rPr>
          <t>Den årlige ydelsesstigning indeholder merydelsen ved 3. malkning beregnet for 305 laktationsdage pr. årsko. Den korrigerer for fedt- og proteinprocent.</t>
        </r>
      </text>
    </comment>
    <comment ref="F9" authorId="0">
      <text>
        <r>
          <rPr>
            <b/>
            <sz val="8"/>
            <rFont val="Tahoma"/>
            <family val="2"/>
          </rPr>
          <t>Fra Mælkeproduktions-opgørelsen - seneste 12 mdr.</t>
        </r>
      </text>
    </comment>
    <comment ref="F10" authorId="0">
      <text>
        <r>
          <rPr>
            <b/>
            <sz val="8"/>
            <rFont val="Tahoma"/>
            <family val="2"/>
          </rPr>
          <t>Fra Mælkeproduktions-opgørelsen - seneste 12 mdr.</t>
        </r>
      </text>
    </comment>
    <comment ref="F13" authorId="0">
      <text>
        <r>
          <rPr>
            <b/>
            <sz val="8"/>
            <rFont val="Tahoma"/>
            <family val="2"/>
          </rPr>
          <t>Hvis der forventes en ændring i fedt-procenten som følge af 3 gange malkning. 
Angiv i procentpoint så et evt. fald fra 4,20% til 4,15% fedt angives -0,05.</t>
        </r>
      </text>
    </comment>
    <comment ref="F14" authorId="0">
      <text>
        <r>
          <rPr>
            <b/>
            <sz val="8"/>
            <rFont val="Tahoma"/>
            <family val="2"/>
          </rPr>
          <t>Hvis der forventes en ændring i proteinprocenten som følge af 3 gange malkning. 
Angiv i procentpoint så et evt. fald fra 3,45% til 3,40% prt angives -0,05.</t>
        </r>
      </text>
    </comment>
    <comment ref="F16" authorId="0">
      <text>
        <r>
          <rPr>
            <b/>
            <sz val="8"/>
            <rFont val="Tahoma"/>
            <family val="2"/>
          </rPr>
          <t>Øget daglig arbejdstid ved 3 malkninger i stedet for 2.</t>
        </r>
      </text>
    </comment>
    <comment ref="F17" authorId="0">
      <text>
        <r>
          <rPr>
            <b/>
            <sz val="8"/>
            <rFont val="Tahoma"/>
            <family val="2"/>
          </rPr>
          <t>Timeløn for den ekstra arbejdsindsats. 
Husk at indregne feriepenge og andre tillæg i timelønnen.</t>
        </r>
      </text>
    </comment>
    <comment ref="F18" authorId="0">
      <text>
        <r>
          <rPr>
            <b/>
            <sz val="8"/>
            <rFont val="Tahoma"/>
            <family val="2"/>
          </rPr>
          <t xml:space="preserve">Forvent 50% stigning i nuværende forbrug til malkning. </t>
        </r>
      </text>
    </comment>
    <comment ref="F19" authorId="0">
      <text>
        <r>
          <rPr>
            <b/>
            <sz val="8"/>
            <rFont val="Tahoma"/>
            <family val="2"/>
          </rPr>
          <t>Forvent 50% stigning i vedligeholdelses-omkostningerne.</t>
        </r>
      </text>
    </comment>
    <comment ref="F8" authorId="0">
      <text>
        <r>
          <rPr>
            <b/>
            <sz val="8"/>
            <rFont val="Tahoma"/>
            <family val="2"/>
          </rPr>
          <t>Fra Mælkeproduktions-opgørelsen - seneste 12 mdr.</t>
        </r>
      </text>
    </comment>
    <comment ref="F33" authorId="1">
      <text>
        <r>
          <rPr>
            <b/>
            <sz val="8"/>
            <rFont val="Tahoma"/>
            <family val="2"/>
          </rPr>
          <t>Forvent at anvende mindre foder pr. kg EKM for den ekstra ydelse. Det vil give et højere niveau af mælk minus foder.
Indtast evt. forventede prisændringer.</t>
        </r>
      </text>
    </comment>
    <comment ref="F31" authorId="1">
      <text>
        <r>
          <rPr>
            <b/>
            <sz val="8"/>
            <rFont val="Tahoma"/>
            <family val="2"/>
          </rPr>
          <t>Nuværende produktion</t>
        </r>
      </text>
    </comment>
    <comment ref="F20" authorId="1">
      <text>
        <r>
          <rPr>
            <b/>
            <sz val="8"/>
            <rFont val="Tahoma"/>
            <family val="2"/>
          </rPr>
          <t>Omkostninger til fx lagring og udbringning af ekstra vand.</t>
        </r>
      </text>
    </comment>
    <comment ref="F21" authorId="1">
      <text>
        <r>
          <rPr>
            <b/>
            <sz val="8"/>
            <rFont val="Tahoma"/>
            <family val="2"/>
          </rPr>
          <t>Indtægter udover mælkeindtægt.</t>
        </r>
      </text>
    </comment>
  </commentList>
</comments>
</file>

<file path=xl/sharedStrings.xml><?xml version="1.0" encoding="utf-8"?>
<sst xmlns="http://schemas.openxmlformats.org/spreadsheetml/2006/main" count="70" uniqueCount="60">
  <si>
    <t>Egne tal</t>
  </si>
  <si>
    <t>Kapacitetsomkostninger</t>
  </si>
  <si>
    <t>Dækningsbidrag</t>
  </si>
  <si>
    <t>Arbejdsomkostning</t>
  </si>
  <si>
    <t>Vedligehold malkeanlæg</t>
  </si>
  <si>
    <t>Eksempel</t>
  </si>
  <si>
    <t>Forudsætninger</t>
  </si>
  <si>
    <t>Beregningspris</t>
  </si>
  <si>
    <t>Øget arbejde, timer dagligt</t>
  </si>
  <si>
    <t>Timeløn, kr.</t>
  </si>
  <si>
    <t>Beregnet ydelsesstigning, kg EKM</t>
  </si>
  <si>
    <t>Resultat</t>
  </si>
  <si>
    <t>Pr. år</t>
  </si>
  <si>
    <t>Pr. dag</t>
  </si>
  <si>
    <t>Ydelsesstigning</t>
  </si>
  <si>
    <t>resultat</t>
  </si>
  <si>
    <t>Timeløn</t>
  </si>
  <si>
    <t>faktor nu</t>
  </si>
  <si>
    <t>faktor før</t>
  </si>
  <si>
    <t>Antal årskøer</t>
  </si>
  <si>
    <t>Timeløn, kr. pr. time</t>
  </si>
  <si>
    <t>Total ydelsesstigning, kg EKM</t>
  </si>
  <si>
    <t>Forskel i fedtprocent ved 3 malkninger</t>
  </si>
  <si>
    <t>Forskel i proteinprocent ved 3 malkninger</t>
  </si>
  <si>
    <t>Tal til følsomhedsberegninger</t>
  </si>
  <si>
    <t xml:space="preserve">Bemærk at resultat er før inflation og skat </t>
  </si>
  <si>
    <t>Forøget dækningsbidrag</t>
  </si>
  <si>
    <t>Gå videre til oversigt over resultat</t>
  </si>
  <si>
    <t>Økonomi i tre gange malkning</t>
  </si>
  <si>
    <t>Resultat ved tre gange malkning</t>
  </si>
  <si>
    <t>Øget vedligehold malkeanlæg, kr. pr. år</t>
  </si>
  <si>
    <t>Der er ikke taget højde for eventuelle ændringer i celletal.</t>
  </si>
  <si>
    <t>Stigning i DB</t>
  </si>
  <si>
    <t>Mælk minus foder</t>
  </si>
  <si>
    <t>Det vil give følgende ændringer i resultatet at gå fra to til tre daglige malkninger.</t>
  </si>
  <si>
    <t>Forøget mælkeydelse, kg pr. ko pr. dag</t>
  </si>
  <si>
    <t>Forventet ændring i 'Mælk minus foder' pr. kg EKM</t>
  </si>
  <si>
    <t>Ydelsesstigning, kg pr. ko pr. dag</t>
  </si>
  <si>
    <t>Fedtprocent, leveret</t>
  </si>
  <si>
    <t>Proteinprocent, leveret</t>
  </si>
  <si>
    <t>Kg mælk pr. årsko, leveret</t>
  </si>
  <si>
    <r>
      <t xml:space="preserve">Med udgangspunkt i </t>
    </r>
    <r>
      <rPr>
        <sz val="11"/>
        <rFont val="Calibri"/>
        <family val="2"/>
      </rPr>
      <t>foderkontrollen eller kritiske målepunkter</t>
    </r>
  </si>
  <si>
    <t>Gå tilbage til indtastning</t>
  </si>
  <si>
    <t>Øget forbrug af energi og vand, kr. pr. år</t>
  </si>
  <si>
    <t>Udgivelsesdato:</t>
  </si>
  <si>
    <t>Forfatter:</t>
  </si>
  <si>
    <t>Version:</t>
  </si>
  <si>
    <t>Ansvar:</t>
  </si>
  <si>
    <t>Se vilkår</t>
  </si>
  <si>
    <t>1.1</t>
  </si>
  <si>
    <t>Maria Sørensen, Lars Arne Hjort Nielsen, Nicolaj Ingemann Nielsen</t>
  </si>
  <si>
    <t>Beregn økonomien i at gå fra to til tre gange malkning</t>
  </si>
  <si>
    <t>SEGES P/S</t>
  </si>
  <si>
    <t xml:space="preserve">Vejledning: </t>
  </si>
  <si>
    <t>Øvrige omkostninger, kr. pr. år</t>
  </si>
  <si>
    <t>Øvrige indtægter, kr. pr. år</t>
  </si>
  <si>
    <t>5. maj 2015</t>
  </si>
  <si>
    <t xml:space="preserve"> 'Mælk minus foder' pr. kg EKM</t>
  </si>
  <si>
    <t>Energi og vand</t>
  </si>
  <si>
    <t xml:space="preserve"> 'Mælk minus foder', kr. pr. kg EKM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</si>
</sst>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0.0%"/>
    <numFmt numFmtId="174" formatCode="[$-406]d\.\ mmmm\ yyyy"/>
    <numFmt numFmtId="175" formatCode="0.0"/>
    <numFmt numFmtId="176" formatCode="0.00000"/>
    <numFmt numFmtId="177" formatCode="0.0000"/>
    <numFmt numFmtId="178" formatCode="0.000"/>
    <numFmt numFmtId="179" formatCode="&quot;Ja&quot;;&quot;Ja&quot;;&quot;Nej&quot;"/>
    <numFmt numFmtId="180" formatCode="&quot;Sandt&quot;;&quot;Sandt&quot;;&quot;Falsk&quot;"/>
    <numFmt numFmtId="181" formatCode="&quot;Til&quot;;&quot;Til&quot;;&quot;Fra&quot;"/>
    <numFmt numFmtId="182" formatCode="[$€-2]\ #.##000_);[Red]\([$€-2]\ #.##000\)"/>
    <numFmt numFmtId="183" formatCode="_(* #,##0.0_);_(* \(#,##0.0\);_(* &quot;-&quot;??_);_(@_)"/>
    <numFmt numFmtId="184" formatCode="_(* #,##0_);_(* \(#,##0\);_(* &quot;-&quot;??_);_(@_)"/>
    <numFmt numFmtId="185" formatCode="0.000000"/>
  </numFmts>
  <fonts count="59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8"/>
      <name val="Tahoma"/>
      <family val="2"/>
    </font>
    <font>
      <sz val="11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9"/>
      <color indexed="10"/>
      <name val="Calibri"/>
      <family val="2"/>
    </font>
    <font>
      <b/>
      <sz val="10"/>
      <color indexed="10"/>
      <name val="Calibri"/>
      <family val="2"/>
    </font>
    <font>
      <b/>
      <sz val="18"/>
      <name val="Calibr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3" applyNumberFormat="0" applyAlignment="0" applyProtection="0"/>
    <xf numFmtId="0" fontId="1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1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3" fontId="4" fillId="33" borderId="0" xfId="0" applyNumberFormat="1" applyFont="1" applyFill="1" applyAlignment="1" applyProtection="1">
      <alignment/>
      <protection locked="0"/>
    </xf>
    <xf numFmtId="0" fontId="28" fillId="0" borderId="0" xfId="0" applyFont="1" applyAlignment="1">
      <alignment/>
    </xf>
    <xf numFmtId="3" fontId="29" fillId="0" borderId="0" xfId="0" applyNumberFormat="1" applyFont="1" applyFill="1" applyAlignment="1">
      <alignment/>
    </xf>
    <xf numFmtId="4" fontId="4" fillId="33" borderId="0" xfId="0" applyNumberFormat="1" applyFont="1" applyFill="1" applyAlignment="1" applyProtection="1">
      <alignment/>
      <protection locked="0"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26" fillId="0" borderId="1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Fill="1" applyAlignment="1" applyProtection="1">
      <alignment/>
      <protection/>
    </xf>
    <xf numFmtId="0" fontId="32" fillId="0" borderId="0" xfId="0" applyFont="1" applyAlignment="1">
      <alignment/>
    </xf>
    <xf numFmtId="0" fontId="4" fillId="0" borderId="0" xfId="0" applyFont="1" applyFill="1" applyAlignment="1">
      <alignment/>
    </xf>
    <xf numFmtId="0" fontId="57" fillId="0" borderId="0" xfId="0" applyFont="1" applyAlignment="1">
      <alignment horizontal="center" vertical="center" readingOrder="1"/>
    </xf>
    <xf numFmtId="3" fontId="26" fillId="0" borderId="10" xfId="0" applyNumberFormat="1" applyFont="1" applyFill="1" applyBorder="1" applyAlignment="1">
      <alignment/>
    </xf>
    <xf numFmtId="4" fontId="32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3" fontId="34" fillId="0" borderId="0" xfId="0" applyNumberFormat="1" applyFont="1" applyAlignment="1">
      <alignment horizontal="right"/>
    </xf>
    <xf numFmtId="3" fontId="35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0" fontId="1" fillId="0" borderId="0" xfId="43" applyAlignment="1" applyProtection="1">
      <alignment/>
      <protection/>
    </xf>
    <xf numFmtId="3" fontId="4" fillId="0" borderId="0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26" fillId="0" borderId="10" xfId="0" applyFont="1" applyBorder="1" applyAlignment="1">
      <alignment horizontal="right"/>
    </xf>
    <xf numFmtId="0" fontId="34" fillId="0" borderId="0" xfId="0" applyFont="1" applyAlignment="1">
      <alignment horizontal="right"/>
    </xf>
    <xf numFmtId="3" fontId="32" fillId="0" borderId="0" xfId="0" applyNumberFormat="1" applyFont="1" applyFill="1" applyBorder="1" applyAlignment="1">
      <alignment/>
    </xf>
    <xf numFmtId="0" fontId="28" fillId="0" borderId="10" xfId="0" applyFont="1" applyBorder="1" applyAlignment="1" applyProtection="1">
      <alignment/>
      <protection/>
    </xf>
    <xf numFmtId="3" fontId="31" fillId="0" borderId="10" xfId="0" applyNumberFormat="1" applyFont="1" applyFill="1" applyBorder="1" applyAlignment="1" applyProtection="1">
      <alignment/>
      <protection/>
    </xf>
    <xf numFmtId="4" fontId="26" fillId="0" borderId="10" xfId="0" applyNumberFormat="1" applyFont="1" applyBorder="1" applyAlignment="1" applyProtection="1">
      <alignment/>
      <protection/>
    </xf>
    <xf numFmtId="4" fontId="27" fillId="0" borderId="1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" fontId="41" fillId="0" borderId="0" xfId="0" applyNumberFormat="1" applyFont="1" applyAlignment="1" applyProtection="1">
      <alignment/>
      <protection/>
    </xf>
    <xf numFmtId="3" fontId="41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6" fillId="0" borderId="1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37" fillId="0" borderId="10" xfId="0" applyFont="1" applyBorder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184" fontId="28" fillId="0" borderId="0" xfId="40" applyNumberFormat="1" applyFont="1" applyAlignment="1" applyProtection="1">
      <alignment horizontal="right"/>
      <protection/>
    </xf>
    <xf numFmtId="3" fontId="31" fillId="0" borderId="0" xfId="0" applyNumberFormat="1" applyFont="1" applyAlignment="1" applyProtection="1">
      <alignment/>
      <protection/>
    </xf>
    <xf numFmtId="2" fontId="31" fillId="0" borderId="0" xfId="0" applyNumberFormat="1" applyFont="1" applyFill="1" applyAlignment="1" applyProtection="1">
      <alignment/>
      <protection/>
    </xf>
    <xf numFmtId="0" fontId="28" fillId="0" borderId="0" xfId="0" applyFont="1" applyAlignment="1" applyProtection="1">
      <alignment horizontal="right"/>
      <protection/>
    </xf>
    <xf numFmtId="175" fontId="31" fillId="0" borderId="0" xfId="0" applyNumberFormat="1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1" fontId="28" fillId="0" borderId="0" xfId="0" applyNumberFormat="1" applyFont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4" fontId="31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4" fontId="31" fillId="0" borderId="0" xfId="0" applyNumberFormat="1" applyFont="1" applyAlignment="1" applyProtection="1">
      <alignment/>
      <protection/>
    </xf>
    <xf numFmtId="172" fontId="4" fillId="33" borderId="0" xfId="0" applyNumberFormat="1" applyFont="1" applyFill="1" applyAlignment="1" applyProtection="1">
      <alignment/>
      <protection locked="0"/>
    </xf>
    <xf numFmtId="172" fontId="32" fillId="0" borderId="0" xfId="0" applyNumberFormat="1" applyFont="1" applyAlignment="1">
      <alignment/>
    </xf>
    <xf numFmtId="0" fontId="5" fillId="34" borderId="11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3" fontId="5" fillId="34" borderId="12" xfId="0" applyNumberFormat="1" applyFont="1" applyFill="1" applyBorder="1" applyAlignment="1" applyProtection="1">
      <alignment/>
      <protection/>
    </xf>
    <xf numFmtId="0" fontId="6" fillId="34" borderId="0" xfId="43" applyFont="1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 quotePrefix="1">
      <alignment horizontal="left"/>
      <protection/>
    </xf>
    <xf numFmtId="0" fontId="26" fillId="0" borderId="0" xfId="0" applyFont="1" applyBorder="1" applyAlignment="1" applyProtection="1" quotePrefix="1">
      <alignment/>
      <protection/>
    </xf>
    <xf numFmtId="0" fontId="26" fillId="0" borderId="10" xfId="0" applyFont="1" applyBorder="1" applyAlignment="1" applyProtection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4" fontId="26" fillId="0" borderId="10" xfId="0" applyNumberFormat="1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/>
    </xf>
    <xf numFmtId="14" fontId="5" fillId="34" borderId="0" xfId="0" applyNumberFormat="1" applyFont="1" applyFill="1" applyBorder="1" applyAlignment="1" applyProtection="1">
      <alignment/>
      <protection/>
    </xf>
    <xf numFmtId="0" fontId="6" fillId="34" borderId="10" xfId="43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/>
      <protection/>
    </xf>
    <xf numFmtId="0" fontId="32" fillId="0" borderId="0" xfId="0" applyFont="1" applyAlignment="1" quotePrefix="1">
      <alignment/>
    </xf>
    <xf numFmtId="0" fontId="1" fillId="0" borderId="0" xfId="43" applyAlignment="1" applyProtection="1">
      <alignment horizontal="left"/>
      <protection/>
    </xf>
    <xf numFmtId="0" fontId="38" fillId="0" borderId="0" xfId="0" applyFont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Følsomhed på ydelsesstigning pr. ko</a:t>
            </a:r>
          </a:p>
        </c:rich>
      </c:tx>
      <c:layout>
        <c:manualLayout>
          <c:xMode val="factor"/>
          <c:yMode val="factor"/>
          <c:x val="-0.003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11975"/>
          <c:w val="0.87025"/>
          <c:h val="0.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Indtastning!$E$63</c:f>
              <c:strCache>
                <c:ptCount val="1"/>
                <c:pt idx="0">
                  <c:v>resultat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Indtastning!$C$64:$C$74</c:f>
              <c:numCache>
                <c:ptCount val="11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</c:numCache>
            </c:numRef>
          </c:xVal>
          <c:yVal>
            <c:numRef>
              <c:f>Indtastning!$E$64:$E$74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61599189"/>
        <c:axId val="17521790"/>
      </c:scatterChart>
      <c:valAx>
        <c:axId val="61599189"/>
        <c:scaling>
          <c:orientation val="minMax"/>
          <c:max val="6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Kg EKM pr. dag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7521790"/>
        <c:crosses val="autoZero"/>
        <c:crossBetween val="midCat"/>
        <c:dispUnits/>
        <c:majorUnit val="1"/>
        <c:minorUnit val="0.5"/>
      </c:valAx>
      <c:valAx>
        <c:axId val="17521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Resultat, kr. pr. år 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99189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Følsomhed på timeløn</a:t>
            </a:r>
          </a:p>
        </c:rich>
      </c:tx>
      <c:layout>
        <c:manualLayout>
          <c:xMode val="factor"/>
          <c:yMode val="factor"/>
          <c:x val="-0.003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11975"/>
          <c:w val="0.87025"/>
          <c:h val="0.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Indtastning!$D$75</c:f>
              <c:strCache>
                <c:ptCount val="1"/>
                <c:pt idx="0">
                  <c:v>Resultat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Indtastning!$C$76:$C$82</c:f>
              <c:numCache>
                <c:ptCount val="7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</c:numCache>
            </c:numRef>
          </c:xVal>
          <c:yVal>
            <c:numRef>
              <c:f>Indtastning!$D$76:$D$82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23478383"/>
        <c:axId val="9978856"/>
      </c:scatterChart>
      <c:valAx>
        <c:axId val="23478383"/>
        <c:scaling>
          <c:orientation val="minMax"/>
          <c:max val="2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Kr. pr. arbejdstime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9978856"/>
        <c:crosses val="autoZero"/>
        <c:crossBetween val="midCat"/>
        <c:dispUnits/>
      </c:valAx>
      <c:valAx>
        <c:axId val="9978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Resultat, kr. pr. år 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783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Følsomhed på 'Mælk minus foder'</a:t>
            </a:r>
          </a:p>
        </c:rich>
      </c:tx>
      <c:layout>
        <c:manualLayout>
          <c:xMode val="factor"/>
          <c:yMode val="factor"/>
          <c:x val="-0.003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122"/>
          <c:w val="0.87025"/>
          <c:h val="0.7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Indtastning!$E$84</c:f>
              <c:strCache>
                <c:ptCount val="1"/>
                <c:pt idx="0">
                  <c:v>Resultat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Indtastning!$C$85:$C$95</c:f>
              <c:numCach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</c:numCache>
            </c:numRef>
          </c:xVal>
          <c:yVal>
            <c:numRef>
              <c:f>Indtastning!$E$85:$E$95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2700841"/>
        <c:axId val="2980978"/>
      </c:scatterChart>
      <c:valAx>
        <c:axId val="22700841"/>
        <c:scaling>
          <c:orientation val="minMax"/>
          <c:max val="2.5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Kr. pr. kg EKM </a:t>
                </a:r>
              </a:p>
            </c:rich>
          </c:tx>
          <c:layout>
            <c:manualLayout>
              <c:xMode val="factor"/>
              <c:yMode val="factor"/>
              <c:x val="-0.0105"/>
              <c:y val="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980978"/>
        <c:crosses val="autoZero"/>
        <c:crossBetween val="midCat"/>
        <c:dispUnits/>
        <c:majorUnit val="0.5"/>
        <c:minorUnit val="0.25"/>
      </c:valAx>
      <c:valAx>
        <c:axId val="2980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Resultat, kr. pr. år 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00841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609600</xdr:colOff>
      <xdr:row>2</xdr:row>
      <xdr:rowOff>133350</xdr:rowOff>
    </xdr:from>
    <xdr:ext cx="2000250" cy="304800"/>
    <xdr:sp>
      <xdr:nvSpPr>
        <xdr:cNvPr id="1" name="Tekstboks 1"/>
        <xdr:cNvSpPr txBox="1">
          <a:spLocks noChangeArrowheads="1"/>
        </xdr:cNvSpPr>
      </xdr:nvSpPr>
      <xdr:spPr>
        <a:xfrm>
          <a:off x="4286250" y="619125"/>
          <a:ext cx="2000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(Indtast i de gule felter)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5</xdr:col>
      <xdr:colOff>95250</xdr:colOff>
      <xdr:row>37</xdr:row>
      <xdr:rowOff>0</xdr:rowOff>
    </xdr:to>
    <xdr:graphicFrame>
      <xdr:nvGraphicFramePr>
        <xdr:cNvPr id="1" name="Diagram 5"/>
        <xdr:cNvGraphicFramePr/>
      </xdr:nvGraphicFramePr>
      <xdr:xfrm>
        <a:off x="685800" y="4819650"/>
        <a:ext cx="30289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26</xdr:row>
      <xdr:rowOff>0</xdr:rowOff>
    </xdr:from>
    <xdr:to>
      <xdr:col>10</xdr:col>
      <xdr:colOff>0</xdr:colOff>
      <xdr:row>37</xdr:row>
      <xdr:rowOff>0</xdr:rowOff>
    </xdr:to>
    <xdr:graphicFrame>
      <xdr:nvGraphicFramePr>
        <xdr:cNvPr id="2" name="Diagram 6"/>
        <xdr:cNvGraphicFramePr/>
      </xdr:nvGraphicFramePr>
      <xdr:xfrm>
        <a:off x="3762375" y="4819650"/>
        <a:ext cx="30289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5</xdr:col>
      <xdr:colOff>95250</xdr:colOff>
      <xdr:row>49</xdr:row>
      <xdr:rowOff>19050</xdr:rowOff>
    </xdr:to>
    <xdr:graphicFrame>
      <xdr:nvGraphicFramePr>
        <xdr:cNvPr id="3" name="Diagram 5"/>
        <xdr:cNvGraphicFramePr/>
      </xdr:nvGraphicFramePr>
      <xdr:xfrm>
        <a:off x="685800" y="7010400"/>
        <a:ext cx="3028950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ndbrugsinfo.dk/sider/vilkaar.aspx" TargetMode="External" /><Relationship Id="rId2" Type="http://schemas.openxmlformats.org/officeDocument/2006/relationships/hyperlink" Target="https://www.landbrugsinfo.dk/Kvaeg/Malkekoeer-og-opdraet/Sider/Beregn-oekonomien-i-at-gaa-fra-to-til-tre-gange-malkning_9739.aspx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4"/>
  <sheetViews>
    <sheetView showGridLines="0" workbookViewId="0" topLeftCell="A1">
      <selection activeCell="C38" sqref="C38:D38"/>
    </sheetView>
  </sheetViews>
  <sheetFormatPr defaultColWidth="9.00390625" defaultRowHeight="14.25"/>
  <cols>
    <col min="1" max="2" width="9.00390625" style="41" customWidth="1"/>
    <col min="3" max="3" width="18.625" style="41" customWidth="1"/>
    <col min="4" max="4" width="11.625" style="41" customWidth="1"/>
    <col min="5" max="5" width="14.50390625" style="41" customWidth="1"/>
    <col min="6" max="6" width="12.25390625" style="41" customWidth="1"/>
    <col min="7" max="7" width="9.25390625" style="41" customWidth="1"/>
    <col min="8" max="8" width="13.375" style="41" customWidth="1"/>
    <col min="9" max="9" width="9.50390625" style="41" bestFit="1" customWidth="1"/>
    <col min="10" max="10" width="9.25390625" style="41" hidden="1" customWidth="1"/>
    <col min="11" max="12" width="0" style="41" hidden="1" customWidth="1"/>
    <col min="13" max="14" width="9.00390625" style="41" customWidth="1"/>
    <col min="15" max="15" width="12.125" style="41" customWidth="1"/>
    <col min="16" max="16384" width="9.00390625" style="41" customWidth="1"/>
  </cols>
  <sheetData>
    <row r="1" ht="15"/>
    <row r="2" ht="23.25">
      <c r="C2" s="73" t="s">
        <v>28</v>
      </c>
    </row>
    <row r="3" ht="15"/>
    <row r="4" ht="15"/>
    <row r="5" spans="3:8" ht="15">
      <c r="C5" s="47" t="s">
        <v>6</v>
      </c>
      <c r="H5" s="51"/>
    </row>
    <row r="6" spans="3:8" ht="15">
      <c r="C6" s="48"/>
      <c r="D6" s="48"/>
      <c r="E6" s="48"/>
      <c r="F6" s="76" t="s">
        <v>0</v>
      </c>
      <c r="G6" s="52"/>
      <c r="H6" s="53" t="s">
        <v>5</v>
      </c>
    </row>
    <row r="7" spans="3:8" ht="15">
      <c r="C7" s="41" t="s">
        <v>19</v>
      </c>
      <c r="F7" s="6"/>
      <c r="G7" s="54"/>
      <c r="H7" s="16">
        <v>180</v>
      </c>
    </row>
    <row r="8" spans="3:8" ht="15">
      <c r="C8" s="41" t="s">
        <v>40</v>
      </c>
      <c r="F8" s="6"/>
      <c r="G8" s="55"/>
      <c r="H8" s="56">
        <v>9500</v>
      </c>
    </row>
    <row r="9" spans="3:8" ht="15">
      <c r="C9" s="41" t="s">
        <v>38</v>
      </c>
      <c r="F9" s="9"/>
      <c r="G9" s="54"/>
      <c r="H9" s="57">
        <v>4.2</v>
      </c>
    </row>
    <row r="10" spans="3:8" ht="15">
      <c r="C10" s="41" t="s">
        <v>39</v>
      </c>
      <c r="F10" s="9"/>
      <c r="G10" s="54"/>
      <c r="H10" s="57">
        <v>3.4</v>
      </c>
    </row>
    <row r="11" spans="6:8" ht="15">
      <c r="F11" s="77"/>
      <c r="G11" s="54"/>
      <c r="H11" s="16"/>
    </row>
    <row r="12" spans="3:8" ht="15">
      <c r="C12" s="41" t="s">
        <v>35</v>
      </c>
      <c r="F12" s="9"/>
      <c r="G12" s="58"/>
      <c r="H12" s="57">
        <v>3.5</v>
      </c>
    </row>
    <row r="13" spans="3:8" ht="15">
      <c r="C13" s="41" t="s">
        <v>22</v>
      </c>
      <c r="F13" s="9"/>
      <c r="G13" s="58"/>
      <c r="H13" s="57">
        <v>-0.05</v>
      </c>
    </row>
    <row r="14" spans="3:8" ht="15">
      <c r="C14" s="41" t="s">
        <v>23</v>
      </c>
      <c r="F14" s="9"/>
      <c r="G14" s="58"/>
      <c r="H14" s="16">
        <v>-0.05</v>
      </c>
    </row>
    <row r="15" spans="6:8" ht="15">
      <c r="F15" s="78"/>
      <c r="G15" s="58"/>
      <c r="H15" s="16"/>
    </row>
    <row r="16" spans="3:8" ht="15">
      <c r="C16" s="41" t="s">
        <v>8</v>
      </c>
      <c r="F16" s="66"/>
      <c r="G16" s="54"/>
      <c r="H16" s="59">
        <v>3</v>
      </c>
    </row>
    <row r="17" spans="3:8" ht="15">
      <c r="C17" s="41" t="s">
        <v>9</v>
      </c>
      <c r="F17" s="6"/>
      <c r="G17" s="54"/>
      <c r="H17" s="60">
        <v>170</v>
      </c>
    </row>
    <row r="18" spans="3:8" ht="15">
      <c r="C18" s="41" t="s">
        <v>43</v>
      </c>
      <c r="F18" s="6"/>
      <c r="G18" s="61"/>
      <c r="H18" s="56">
        <v>25000</v>
      </c>
    </row>
    <row r="19" spans="3:8" ht="15">
      <c r="C19" s="41" t="s">
        <v>30</v>
      </c>
      <c r="F19" s="6"/>
      <c r="G19" s="61"/>
      <c r="H19" s="56">
        <v>20000</v>
      </c>
    </row>
    <row r="20" spans="3:8" ht="15">
      <c r="C20" s="41" t="s">
        <v>54</v>
      </c>
      <c r="F20" s="6"/>
      <c r="G20" s="61"/>
      <c r="H20" s="56">
        <v>0</v>
      </c>
    </row>
    <row r="21" spans="3:10" ht="15">
      <c r="C21" s="41" t="s">
        <v>55</v>
      </c>
      <c r="F21" s="6"/>
      <c r="G21" s="58"/>
      <c r="H21" s="16">
        <v>0</v>
      </c>
      <c r="J21" s="79"/>
    </row>
    <row r="22" spans="7:10" ht="15">
      <c r="G22" s="58"/>
      <c r="H22" s="16"/>
      <c r="J22" s="79"/>
    </row>
    <row r="23" spans="3:8" ht="15">
      <c r="C23" s="48" t="s">
        <v>21</v>
      </c>
      <c r="D23" s="48"/>
      <c r="E23" s="48"/>
      <c r="F23" s="80">
        <f>(((383*(F9+F13))+(242*(F10+F14))+783.2)*(F12*F7*305)/3140)+(J24/J25-1)*(F7*F8)</f>
        <v>0</v>
      </c>
      <c r="G23" s="37"/>
      <c r="H23" s="38">
        <f>(((383*(H9+H13))+(242*(H10+H14))+783.2)*(H12*H7*305)/3140)+(L24/L25-1)*(H7*H8)</f>
        <v>178179.39689344325</v>
      </c>
    </row>
    <row r="24" spans="6:12" ht="15">
      <c r="F24" s="29"/>
      <c r="G24" s="54"/>
      <c r="H24" s="60"/>
      <c r="J24" s="41">
        <f>((383*(F9+F13))+(242*(F10+F14))+783.2)/3140</f>
        <v>0.2494267515923567</v>
      </c>
      <c r="K24" s="41" t="s">
        <v>17</v>
      </c>
      <c r="L24" s="41">
        <f>((383*(H9+H13))+(242*(H10+H14))+783.2)/3140</f>
        <v>1.0138057324840766</v>
      </c>
    </row>
    <row r="25" spans="6:12" ht="15">
      <c r="F25" s="29"/>
      <c r="G25" s="54"/>
      <c r="H25" s="60"/>
      <c r="J25" s="41">
        <f>((383*F9)+(242*F10)+783.2)/3140</f>
        <v>0.2494267515923567</v>
      </c>
      <c r="K25" s="41" t="s">
        <v>18</v>
      </c>
      <c r="L25" s="41">
        <f>((383*H9)+(242*H10)+783.2)/3140</f>
        <v>1.0237579617834396</v>
      </c>
    </row>
    <row r="26" spans="3:10" ht="15">
      <c r="C26" s="42"/>
      <c r="J26" s="81"/>
    </row>
    <row r="27" ht="23.25">
      <c r="C27" s="74" t="s">
        <v>57</v>
      </c>
    </row>
    <row r="28" ht="15">
      <c r="C28" s="41" t="s">
        <v>41</v>
      </c>
    </row>
    <row r="29" ht="15"/>
    <row r="30" spans="3:8" ht="15">
      <c r="C30" s="48"/>
      <c r="D30" s="48"/>
      <c r="E30" s="48"/>
      <c r="F30" s="82"/>
      <c r="G30" s="48"/>
      <c r="H30" s="53" t="s">
        <v>5</v>
      </c>
    </row>
    <row r="31" spans="3:8" ht="15">
      <c r="C31" s="75" t="s">
        <v>57</v>
      </c>
      <c r="D31" s="49"/>
      <c r="E31" s="49"/>
      <c r="F31" s="9"/>
      <c r="G31" s="62"/>
      <c r="H31" s="63">
        <v>1.17</v>
      </c>
    </row>
    <row r="32" spans="6:8" ht="15">
      <c r="F32" s="77"/>
      <c r="G32" s="29"/>
      <c r="H32" s="56"/>
    </row>
    <row r="33" spans="3:8" ht="15">
      <c r="C33" s="41" t="s">
        <v>36</v>
      </c>
      <c r="F33" s="9"/>
      <c r="G33" s="64"/>
      <c r="H33" s="65">
        <v>0.14</v>
      </c>
    </row>
    <row r="34" spans="6:8" ht="15">
      <c r="F34" s="77"/>
      <c r="G34" s="29"/>
      <c r="H34" s="56"/>
    </row>
    <row r="35" spans="3:8" ht="15">
      <c r="C35" s="50" t="s">
        <v>7</v>
      </c>
      <c r="D35" s="48"/>
      <c r="E35" s="48"/>
      <c r="F35" s="83">
        <f>F31+F33</f>
        <v>0</v>
      </c>
      <c r="G35" s="39"/>
      <c r="H35" s="40">
        <f>H31+H33</f>
        <v>1.31</v>
      </c>
    </row>
    <row r="36" ht="15">
      <c r="C36" s="42"/>
    </row>
    <row r="38" spans="3:4" ht="15">
      <c r="C38" s="96" t="s">
        <v>27</v>
      </c>
      <c r="D38" s="96"/>
    </row>
    <row r="41" spans="3:8" ht="15">
      <c r="C41" s="68" t="s">
        <v>52</v>
      </c>
      <c r="D41" s="84"/>
      <c r="E41" s="84"/>
      <c r="F41" s="85"/>
      <c r="G41" s="85"/>
      <c r="H41" s="86"/>
    </row>
    <row r="42" spans="3:8" ht="15">
      <c r="C42" s="69"/>
      <c r="D42" s="87"/>
      <c r="E42" s="87"/>
      <c r="F42" s="88"/>
      <c r="G42" s="88"/>
      <c r="H42" s="89"/>
    </row>
    <row r="43" spans="3:8" ht="15">
      <c r="C43" s="69" t="s">
        <v>44</v>
      </c>
      <c r="D43" s="90" t="s">
        <v>56</v>
      </c>
      <c r="E43" s="87"/>
      <c r="F43" s="88"/>
      <c r="G43" s="88"/>
      <c r="H43" s="89"/>
    </row>
    <row r="44" spans="3:8" ht="15">
      <c r="C44" s="69" t="s">
        <v>45</v>
      </c>
      <c r="D44" s="87" t="s">
        <v>50</v>
      </c>
      <c r="E44" s="87"/>
      <c r="F44" s="88"/>
      <c r="G44" s="88"/>
      <c r="H44" s="89"/>
    </row>
    <row r="45" spans="3:8" ht="15">
      <c r="C45" s="69" t="s">
        <v>46</v>
      </c>
      <c r="D45" s="87" t="s">
        <v>49</v>
      </c>
      <c r="E45" s="87"/>
      <c r="F45" s="88"/>
      <c r="G45" s="88"/>
      <c r="H45" s="89"/>
    </row>
    <row r="46" spans="3:8" ht="15">
      <c r="C46" s="70" t="s">
        <v>53</v>
      </c>
      <c r="D46" s="71" t="s">
        <v>51</v>
      </c>
      <c r="E46" s="87"/>
      <c r="F46" s="88"/>
      <c r="G46" s="88"/>
      <c r="H46" s="89"/>
    </row>
    <row r="47" spans="3:8" ht="15">
      <c r="C47" s="72" t="s">
        <v>47</v>
      </c>
      <c r="D47" s="91" t="s">
        <v>48</v>
      </c>
      <c r="E47" s="92"/>
      <c r="F47" s="93"/>
      <c r="G47" s="93"/>
      <c r="H47" s="94"/>
    </row>
    <row r="49" ht="9.75" customHeight="1"/>
    <row r="50" ht="15" customHeight="1"/>
    <row r="60" spans="2:8" ht="15">
      <c r="B60" s="44"/>
      <c r="C60" s="44"/>
      <c r="D60" s="44"/>
      <c r="E60" s="44"/>
      <c r="F60" s="44"/>
      <c r="G60" s="43"/>
      <c r="H60" s="43"/>
    </row>
    <row r="61" spans="2:8" ht="15">
      <c r="B61" s="44"/>
      <c r="C61" s="44"/>
      <c r="D61" s="44"/>
      <c r="E61" s="44"/>
      <c r="F61" s="44"/>
      <c r="G61" s="43"/>
      <c r="H61" s="43"/>
    </row>
    <row r="62" spans="2:8" ht="15">
      <c r="B62" s="44"/>
      <c r="C62" s="44" t="s">
        <v>24</v>
      </c>
      <c r="D62" s="44"/>
      <c r="E62" s="44"/>
      <c r="F62" s="44"/>
      <c r="G62" s="43"/>
      <c r="H62" s="43"/>
    </row>
    <row r="63" spans="2:8" ht="15">
      <c r="B63" s="44"/>
      <c r="C63" s="44" t="s">
        <v>14</v>
      </c>
      <c r="D63" s="44" t="s">
        <v>2</v>
      </c>
      <c r="E63" s="44" t="s">
        <v>15</v>
      </c>
      <c r="F63" s="44"/>
      <c r="G63" s="43"/>
      <c r="H63" s="43"/>
    </row>
    <row r="64" spans="2:8" ht="15">
      <c r="B64" s="44"/>
      <c r="C64" s="44">
        <v>1</v>
      </c>
      <c r="D64" s="45">
        <f>((((383*($F$9+$F$13))+(242*($F$10+$F$14))+783.2)*(C64*$F$7*305)/3140)+($J$24/$J$25-1)*($F$7*$F$8))*$F$35+$F$21-$F$20</f>
        <v>0</v>
      </c>
      <c r="E64" s="45">
        <f>D64+SUM(Resultat!$F$11:$F$13)</f>
        <v>0</v>
      </c>
      <c r="F64" s="44"/>
      <c r="G64" s="43"/>
      <c r="H64" s="43"/>
    </row>
    <row r="65" spans="2:8" ht="15">
      <c r="B65" s="44"/>
      <c r="C65" s="44">
        <v>1.5</v>
      </c>
      <c r="D65" s="45">
        <f aca="true" t="shared" si="0" ref="D65:D74">((((383*($F$9+$F$13))+(242*($F$10+$F$14))+783.2)*(C65*$F$7*305)/3140)+($J$24/$J$25-1)*($F$7*$F$8))*$F$35+$F$21-$F$20</f>
        <v>0</v>
      </c>
      <c r="E65" s="45">
        <f>D65+SUM(Resultat!$F$11:$F$13)</f>
        <v>0</v>
      </c>
      <c r="F65" s="44"/>
      <c r="G65" s="43"/>
      <c r="H65" s="43"/>
    </row>
    <row r="66" spans="2:8" ht="15">
      <c r="B66" s="44"/>
      <c r="C66" s="44">
        <v>2</v>
      </c>
      <c r="D66" s="45">
        <f t="shared" si="0"/>
        <v>0</v>
      </c>
      <c r="E66" s="45">
        <f>D66+SUM(Resultat!$F$11:$F$13)</f>
        <v>0</v>
      </c>
      <c r="F66" s="44"/>
      <c r="G66" s="43"/>
      <c r="H66" s="43"/>
    </row>
    <row r="67" spans="2:8" ht="15">
      <c r="B67" s="44"/>
      <c r="C67" s="44">
        <v>2.5</v>
      </c>
      <c r="D67" s="45">
        <f t="shared" si="0"/>
        <v>0</v>
      </c>
      <c r="E67" s="45">
        <f>D67+SUM(Resultat!$F$11:$F$13)</f>
        <v>0</v>
      </c>
      <c r="F67" s="44"/>
      <c r="G67" s="43"/>
      <c r="H67" s="43"/>
    </row>
    <row r="68" spans="2:8" ht="15">
      <c r="B68" s="44"/>
      <c r="C68" s="44">
        <v>3</v>
      </c>
      <c r="D68" s="45">
        <f t="shared" si="0"/>
        <v>0</v>
      </c>
      <c r="E68" s="45">
        <f>D68+SUM(Resultat!$F$11:$F$13)</f>
        <v>0</v>
      </c>
      <c r="F68" s="44"/>
      <c r="G68" s="43"/>
      <c r="H68" s="43"/>
    </row>
    <row r="69" spans="2:8" ht="15">
      <c r="B69" s="44"/>
      <c r="C69" s="44">
        <v>3.5</v>
      </c>
      <c r="D69" s="45">
        <f t="shared" si="0"/>
        <v>0</v>
      </c>
      <c r="E69" s="45">
        <f>D69+SUM(Resultat!$F$11:$F$13)</f>
        <v>0</v>
      </c>
      <c r="F69" s="44"/>
      <c r="G69" s="43"/>
      <c r="H69" s="43"/>
    </row>
    <row r="70" spans="2:8" ht="15">
      <c r="B70" s="44"/>
      <c r="C70" s="44">
        <v>4</v>
      </c>
      <c r="D70" s="45">
        <f t="shared" si="0"/>
        <v>0</v>
      </c>
      <c r="E70" s="45">
        <f>D70+SUM(Resultat!$F$11:$F$13)</f>
        <v>0</v>
      </c>
      <c r="F70" s="44"/>
      <c r="G70" s="43"/>
      <c r="H70" s="43"/>
    </row>
    <row r="71" spans="2:8" ht="15">
      <c r="B71" s="44"/>
      <c r="C71" s="44">
        <v>4.5</v>
      </c>
      <c r="D71" s="45">
        <f t="shared" si="0"/>
        <v>0</v>
      </c>
      <c r="E71" s="45">
        <f>D71+SUM(Resultat!$F$11:$F$13)</f>
        <v>0</v>
      </c>
      <c r="F71" s="44"/>
      <c r="G71" s="43"/>
      <c r="H71" s="43"/>
    </row>
    <row r="72" spans="2:8" ht="15">
      <c r="B72" s="44"/>
      <c r="C72" s="44">
        <v>5</v>
      </c>
      <c r="D72" s="45">
        <f t="shared" si="0"/>
        <v>0</v>
      </c>
      <c r="E72" s="45">
        <f>D72+SUM(Resultat!$F$11:$F$13)</f>
        <v>0</v>
      </c>
      <c r="F72" s="44"/>
      <c r="G72" s="43"/>
      <c r="H72" s="43"/>
    </row>
    <row r="73" spans="2:8" ht="15">
      <c r="B73" s="44"/>
      <c r="C73" s="44">
        <v>5.5</v>
      </c>
      <c r="D73" s="45">
        <f t="shared" si="0"/>
        <v>0</v>
      </c>
      <c r="E73" s="45">
        <f>D73+SUM(Resultat!$F$11:$F$13)</f>
        <v>0</v>
      </c>
      <c r="F73" s="44"/>
      <c r="G73" s="43"/>
      <c r="H73" s="43"/>
    </row>
    <row r="74" spans="2:8" ht="15">
      <c r="B74" s="44"/>
      <c r="C74" s="44">
        <v>6</v>
      </c>
      <c r="D74" s="45">
        <f t="shared" si="0"/>
        <v>0</v>
      </c>
      <c r="E74" s="45">
        <f>D74+SUM(Resultat!$F$11:$F$13)</f>
        <v>0</v>
      </c>
      <c r="F74" s="44"/>
      <c r="G74" s="43"/>
      <c r="H74" s="43"/>
    </row>
    <row r="75" spans="2:8" ht="15">
      <c r="B75" s="44"/>
      <c r="C75" s="44" t="s">
        <v>16</v>
      </c>
      <c r="D75" s="44" t="s">
        <v>11</v>
      </c>
      <c r="E75" s="44"/>
      <c r="F75" s="44"/>
      <c r="G75" s="43"/>
      <c r="H75" s="43"/>
    </row>
    <row r="76" spans="2:8" ht="15">
      <c r="B76" s="44"/>
      <c r="C76" s="44">
        <v>50</v>
      </c>
      <c r="D76" s="46">
        <f>(Resultat!$F$15-Resultat!$F$11)-C76*365*$F$16</f>
        <v>0</v>
      </c>
      <c r="E76" s="44"/>
      <c r="F76" s="44"/>
      <c r="G76" s="43"/>
      <c r="H76" s="43"/>
    </row>
    <row r="77" spans="2:8" ht="15">
      <c r="B77" s="44"/>
      <c r="C77" s="44">
        <v>75</v>
      </c>
      <c r="D77" s="46">
        <f>(Resultat!$F$15-Resultat!$F$11)-C77*365*$F$16</f>
        <v>0</v>
      </c>
      <c r="E77" s="44"/>
      <c r="F77" s="44"/>
      <c r="G77" s="43"/>
      <c r="H77" s="43"/>
    </row>
    <row r="78" spans="2:8" ht="15">
      <c r="B78" s="44"/>
      <c r="C78" s="44">
        <v>100</v>
      </c>
      <c r="D78" s="46">
        <f>(Resultat!$F$15-Resultat!$F$11)-C78*365*$F$16</f>
        <v>0</v>
      </c>
      <c r="E78" s="44"/>
      <c r="F78" s="44"/>
      <c r="G78" s="43"/>
      <c r="H78" s="43"/>
    </row>
    <row r="79" spans="2:8" ht="15">
      <c r="B79" s="44"/>
      <c r="C79" s="44">
        <v>125</v>
      </c>
      <c r="D79" s="46">
        <f>(Resultat!$F$15-Resultat!$F$11)-C79*365*$F$16</f>
        <v>0</v>
      </c>
      <c r="E79" s="44"/>
      <c r="F79" s="44"/>
      <c r="G79" s="43"/>
      <c r="H79" s="43"/>
    </row>
    <row r="80" spans="2:8" ht="15">
      <c r="B80" s="44"/>
      <c r="C80" s="44">
        <v>150</v>
      </c>
      <c r="D80" s="46">
        <f>(Resultat!$F$15-Resultat!$F$11)-C80*365*$F$16</f>
        <v>0</v>
      </c>
      <c r="E80" s="44"/>
      <c r="F80" s="44"/>
      <c r="G80" s="43"/>
      <c r="H80" s="43"/>
    </row>
    <row r="81" spans="2:8" ht="15">
      <c r="B81" s="44"/>
      <c r="C81" s="44">
        <v>175</v>
      </c>
      <c r="D81" s="46">
        <f>(Resultat!$F$15-Resultat!$F$11)-C81*365*$F$16</f>
        <v>0</v>
      </c>
      <c r="E81" s="44"/>
      <c r="F81" s="44"/>
      <c r="G81" s="43"/>
      <c r="H81" s="43"/>
    </row>
    <row r="82" spans="2:8" ht="15">
      <c r="B82" s="44"/>
      <c r="C82" s="44">
        <v>200</v>
      </c>
      <c r="D82" s="46">
        <f>(Resultat!$F$15-Resultat!$F$11)-C82*365*$F$16</f>
        <v>0</v>
      </c>
      <c r="E82" s="44"/>
      <c r="F82" s="44"/>
      <c r="G82" s="43"/>
      <c r="H82" s="43"/>
    </row>
    <row r="83" spans="2:8" ht="15">
      <c r="B83" s="44"/>
      <c r="C83" s="44"/>
      <c r="D83" s="46"/>
      <c r="E83" s="44"/>
      <c r="F83" s="44"/>
      <c r="G83" s="43"/>
      <c r="H83" s="43"/>
    </row>
    <row r="84" spans="2:8" ht="15">
      <c r="B84" s="44"/>
      <c r="C84" s="44" t="s">
        <v>33</v>
      </c>
      <c r="D84" s="44" t="s">
        <v>32</v>
      </c>
      <c r="E84" s="44" t="s">
        <v>11</v>
      </c>
      <c r="F84" s="44"/>
      <c r="G84" s="43"/>
      <c r="H84" s="43"/>
    </row>
    <row r="85" spans="2:8" ht="15">
      <c r="B85" s="44"/>
      <c r="C85" s="44">
        <v>0.5</v>
      </c>
      <c r="D85" s="46">
        <f>C85*$F$23-$F$20+$F$21</f>
        <v>0</v>
      </c>
      <c r="E85" s="46">
        <f>Resultat!$F$15-Resultat!$F$8+D85</f>
        <v>0</v>
      </c>
      <c r="F85" s="44"/>
      <c r="G85" s="43"/>
      <c r="H85" s="43"/>
    </row>
    <row r="86" spans="2:8" ht="15">
      <c r="B86" s="44"/>
      <c r="C86" s="44">
        <v>0.75</v>
      </c>
      <c r="D86" s="46">
        <f aca="true" t="shared" si="1" ref="D86:D94">C86*$F$23-$F$20+$F$21</f>
        <v>0</v>
      </c>
      <c r="E86" s="46">
        <f>Resultat!$F$15-Resultat!$F$8+D86</f>
        <v>0</v>
      </c>
      <c r="F86" s="44"/>
      <c r="G86" s="43"/>
      <c r="H86" s="43"/>
    </row>
    <row r="87" spans="2:8" ht="15">
      <c r="B87" s="44"/>
      <c r="C87" s="44">
        <v>1</v>
      </c>
      <c r="D87" s="46">
        <f t="shared" si="1"/>
        <v>0</v>
      </c>
      <c r="E87" s="46">
        <f>Resultat!$F$15-Resultat!$F$8+D87</f>
        <v>0</v>
      </c>
      <c r="F87" s="44"/>
      <c r="G87" s="43"/>
      <c r="H87" s="43"/>
    </row>
    <row r="88" spans="2:8" ht="15">
      <c r="B88" s="44"/>
      <c r="C88" s="44">
        <v>1.25</v>
      </c>
      <c r="D88" s="46">
        <f t="shared" si="1"/>
        <v>0</v>
      </c>
      <c r="E88" s="46">
        <f>Resultat!$F$15-Resultat!$F$8+D88</f>
        <v>0</v>
      </c>
      <c r="F88" s="44"/>
      <c r="G88" s="43"/>
      <c r="H88" s="43"/>
    </row>
    <row r="89" spans="2:8" ht="15">
      <c r="B89" s="44"/>
      <c r="C89" s="44">
        <v>1.5</v>
      </c>
      <c r="D89" s="46">
        <f t="shared" si="1"/>
        <v>0</v>
      </c>
      <c r="E89" s="46">
        <f>Resultat!$F$15-Resultat!$F$8+D89</f>
        <v>0</v>
      </c>
      <c r="F89" s="44"/>
      <c r="G89" s="43"/>
      <c r="H89" s="43"/>
    </row>
    <row r="90" spans="2:8" ht="15">
      <c r="B90" s="44"/>
      <c r="C90" s="44">
        <v>1.75</v>
      </c>
      <c r="D90" s="46">
        <f t="shared" si="1"/>
        <v>0</v>
      </c>
      <c r="E90" s="46">
        <f>Resultat!$F$15-Resultat!$F$8+D90</f>
        <v>0</v>
      </c>
      <c r="F90" s="44"/>
      <c r="G90" s="43"/>
      <c r="H90" s="43"/>
    </row>
    <row r="91" spans="2:8" ht="15">
      <c r="B91" s="44"/>
      <c r="C91" s="44">
        <v>2</v>
      </c>
      <c r="D91" s="46">
        <f t="shared" si="1"/>
        <v>0</v>
      </c>
      <c r="E91" s="46">
        <f>Resultat!$F$15-Resultat!$F$8+D91</f>
        <v>0</v>
      </c>
      <c r="F91" s="44"/>
      <c r="G91" s="43"/>
      <c r="H91" s="43"/>
    </row>
    <row r="92" spans="2:8" ht="15">
      <c r="B92" s="44"/>
      <c r="C92" s="44">
        <v>2.25</v>
      </c>
      <c r="D92" s="46">
        <f t="shared" si="1"/>
        <v>0</v>
      </c>
      <c r="E92" s="46">
        <f>Resultat!$F$15-Resultat!$F$8+D92</f>
        <v>0</v>
      </c>
      <c r="F92" s="44"/>
      <c r="G92" s="43"/>
      <c r="H92" s="43"/>
    </row>
    <row r="93" spans="2:8" ht="15">
      <c r="B93" s="44"/>
      <c r="C93" s="44">
        <v>2.5</v>
      </c>
      <c r="D93" s="46">
        <f t="shared" si="1"/>
        <v>0</v>
      </c>
      <c r="E93" s="46">
        <f>Resultat!$F$15-Resultat!$F$8+D93</f>
        <v>0</v>
      </c>
      <c r="F93" s="44"/>
      <c r="G93" s="43"/>
      <c r="H93" s="43"/>
    </row>
    <row r="94" spans="2:8" ht="15">
      <c r="B94" s="44"/>
      <c r="C94" s="44">
        <v>2.75</v>
      </c>
      <c r="D94" s="46">
        <f t="shared" si="1"/>
        <v>0</v>
      </c>
      <c r="E94" s="46">
        <f>Resultat!$F$15-Resultat!$F$8+D94</f>
        <v>0</v>
      </c>
      <c r="F94" s="44"/>
      <c r="G94" s="43"/>
      <c r="H94" s="43"/>
    </row>
    <row r="95" spans="2:8" ht="15">
      <c r="B95" s="44"/>
      <c r="C95" s="44"/>
      <c r="D95" s="46"/>
      <c r="E95" s="46"/>
      <c r="F95" s="44"/>
      <c r="G95" s="43"/>
      <c r="H95" s="43"/>
    </row>
    <row r="96" spans="2:8" ht="15">
      <c r="B96" s="44"/>
      <c r="C96" s="44"/>
      <c r="D96" s="46"/>
      <c r="E96" s="46"/>
      <c r="F96" s="44"/>
      <c r="G96" s="43"/>
      <c r="H96" s="43"/>
    </row>
    <row r="97" spans="2:8" ht="15">
      <c r="B97" s="44"/>
      <c r="C97" s="44"/>
      <c r="D97" s="46"/>
      <c r="E97" s="46"/>
      <c r="F97" s="44"/>
      <c r="G97" s="43"/>
      <c r="H97" s="43"/>
    </row>
    <row r="101" spans="1:7" ht="15">
      <c r="A101" s="43"/>
      <c r="B101" s="44"/>
      <c r="F101" s="43"/>
      <c r="G101" s="43"/>
    </row>
    <row r="102" ht="15">
      <c r="B102" s="44"/>
    </row>
    <row r="103" ht="15">
      <c r="B103" s="44"/>
    </row>
    <row r="104" ht="15">
      <c r="B104" s="44"/>
    </row>
    <row r="105" ht="15">
      <c r="B105" s="44"/>
    </row>
    <row r="106" ht="15">
      <c r="B106" s="44"/>
    </row>
    <row r="107" ht="15">
      <c r="B107" s="44"/>
    </row>
    <row r="108" ht="15">
      <c r="B108" s="44"/>
    </row>
    <row r="109" ht="15">
      <c r="B109" s="44"/>
    </row>
    <row r="110" ht="15">
      <c r="B110" s="43"/>
    </row>
    <row r="111" ht="15">
      <c r="B111" s="43"/>
    </row>
    <row r="112" ht="15">
      <c r="B112" s="43"/>
    </row>
    <row r="113" ht="15">
      <c r="B113" s="43"/>
    </row>
    <row r="114" ht="15">
      <c r="B114" s="43"/>
    </row>
  </sheetData>
  <sheetProtection sheet="1"/>
  <mergeCells count="1">
    <mergeCell ref="C38:D38"/>
  </mergeCells>
  <hyperlinks>
    <hyperlink ref="C38" location="'Resultat (1)'!A1" display="Gå videre til oversigt over resultat"/>
    <hyperlink ref="C38:D38" location="Resultat!A1" display="Gå videre til oversigt over resultat"/>
    <hyperlink ref="D47" r:id="rId1" display="Se vilkår"/>
    <hyperlink ref="D46" r:id="rId2" display="Beregn økonomien i at gå fra to til tre gange malkning"/>
  </hyperlinks>
  <printOptions/>
  <pageMargins left="0.75" right="0.75" top="0.69" bottom="0.71" header="0" footer="0"/>
  <pageSetup horizontalDpi="600" verticalDpi="600" orientation="portrait" paperSize="9" scale="9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2"/>
  <sheetViews>
    <sheetView showGridLines="0" tabSelected="1" workbookViewId="0" topLeftCell="A1">
      <selection activeCell="H11" sqref="H11"/>
    </sheetView>
  </sheetViews>
  <sheetFormatPr defaultColWidth="9.00390625" defaultRowHeight="14.25"/>
  <cols>
    <col min="1" max="2" width="9.00390625" style="2" customWidth="1"/>
    <col min="3" max="3" width="14.875" style="2" customWidth="1"/>
    <col min="4" max="4" width="7.375" style="2" customWidth="1"/>
    <col min="5" max="5" width="7.25390625" style="2" customWidth="1"/>
    <col min="6" max="6" width="8.50390625" style="2" customWidth="1"/>
    <col min="7" max="7" width="11.50390625" style="2" customWidth="1"/>
    <col min="8" max="8" width="10.875" style="2" customWidth="1"/>
    <col min="9" max="9" width="6.875" style="2" customWidth="1"/>
    <col min="10" max="10" width="3.875" style="2" customWidth="1"/>
    <col min="11" max="11" width="19.50390625" style="2" customWidth="1"/>
    <col min="12" max="16384" width="9.00390625" style="2" customWidth="1"/>
  </cols>
  <sheetData>
    <row r="1" ht="15">
      <c r="H1" s="18"/>
    </row>
    <row r="2" spans="2:10" ht="23.25">
      <c r="B2" s="97" t="s">
        <v>29</v>
      </c>
      <c r="C2" s="97"/>
      <c r="D2" s="97"/>
      <c r="E2" s="97"/>
      <c r="F2" s="97"/>
      <c r="G2" s="97"/>
      <c r="H2" s="97"/>
      <c r="I2" s="97"/>
      <c r="J2" s="10"/>
    </row>
    <row r="3" spans="2:10" ht="15" customHeight="1">
      <c r="B3" s="1"/>
      <c r="F3" s="12"/>
      <c r="G3" s="12"/>
      <c r="H3" s="13"/>
      <c r="I3" s="7"/>
      <c r="J3" s="10"/>
    </row>
    <row r="4" spans="2:10" ht="15" customHeight="1">
      <c r="B4" s="2" t="s">
        <v>34</v>
      </c>
      <c r="F4" s="12"/>
      <c r="G4" s="12"/>
      <c r="H4" s="13"/>
      <c r="I4" s="7"/>
      <c r="J4" s="10"/>
    </row>
    <row r="5" spans="6:10" ht="15" customHeight="1">
      <c r="F5" s="12"/>
      <c r="G5" s="12"/>
      <c r="H5" s="13"/>
      <c r="I5" s="7"/>
      <c r="J5" s="10"/>
    </row>
    <row r="6" spans="2:10" ht="15" customHeight="1">
      <c r="B6" s="5"/>
      <c r="C6" s="5"/>
      <c r="D6" s="5"/>
      <c r="E6" s="5"/>
      <c r="F6" s="32" t="s">
        <v>12</v>
      </c>
      <c r="G6" s="5"/>
      <c r="H6" s="34" t="s">
        <v>13</v>
      </c>
      <c r="I6" s="5"/>
      <c r="J6" s="10"/>
    </row>
    <row r="7" spans="2:10" ht="15" customHeight="1">
      <c r="B7" s="3" t="s">
        <v>2</v>
      </c>
      <c r="F7" s="12"/>
      <c r="J7" s="10"/>
    </row>
    <row r="8" spans="2:10" ht="15" customHeight="1">
      <c r="B8" s="2" t="s">
        <v>26</v>
      </c>
      <c r="F8" s="13">
        <f>Indtastning!F35*Indtastning!F23+Indtastning!F21-Indtastning!F20</f>
        <v>0</v>
      </c>
      <c r="H8" s="31">
        <f>F8/365</f>
        <v>0</v>
      </c>
      <c r="J8" s="10"/>
    </row>
    <row r="9" spans="6:10" ht="15" customHeight="1">
      <c r="F9" s="13"/>
      <c r="H9" s="33"/>
      <c r="J9" s="10"/>
    </row>
    <row r="10" spans="2:10" ht="15" customHeight="1">
      <c r="B10" s="3" t="s">
        <v>1</v>
      </c>
      <c r="F10" s="13"/>
      <c r="H10" s="33"/>
      <c r="J10" s="10"/>
    </row>
    <row r="11" spans="2:8" ht="15" customHeight="1">
      <c r="B11" s="2" t="s">
        <v>3</v>
      </c>
      <c r="F11" s="13">
        <f>-365*Indtastning!F16*Indtastning!F17</f>
        <v>0</v>
      </c>
      <c r="H11" s="31">
        <f>F11/365</f>
        <v>0</v>
      </c>
    </row>
    <row r="12" spans="2:16" ht="15" customHeight="1">
      <c r="B12" s="2" t="s">
        <v>58</v>
      </c>
      <c r="F12" s="13">
        <f>-Indtastning!F18</f>
        <v>0</v>
      </c>
      <c r="H12" s="31">
        <f>F12/365</f>
        <v>0</v>
      </c>
      <c r="J12" s="4"/>
      <c r="K12" s="1"/>
      <c r="N12" s="12"/>
      <c r="O12" s="13"/>
      <c r="P12" s="7"/>
    </row>
    <row r="13" spans="2:12" ht="15" customHeight="1">
      <c r="B13" s="2" t="s">
        <v>4</v>
      </c>
      <c r="F13" s="13">
        <f>-Indtastning!F19</f>
        <v>0</v>
      </c>
      <c r="H13" s="31">
        <f>F13/365</f>
        <v>0</v>
      </c>
      <c r="L13" s="19"/>
    </row>
    <row r="14" spans="6:10" ht="15" customHeight="1">
      <c r="F14" s="13"/>
      <c r="J14" s="8"/>
    </row>
    <row r="15" spans="2:10" ht="15" customHeight="1">
      <c r="B15" s="14" t="s">
        <v>11</v>
      </c>
      <c r="C15" s="5"/>
      <c r="D15" s="5"/>
      <c r="E15" s="5"/>
      <c r="F15" s="20">
        <f>SUM(F8:F14)</f>
        <v>0</v>
      </c>
      <c r="G15" s="5"/>
      <c r="H15" s="20">
        <f>F15/365</f>
        <v>0</v>
      </c>
      <c r="I15" s="5"/>
      <c r="J15" s="8"/>
    </row>
    <row r="16" spans="8:10" ht="6" customHeight="1">
      <c r="H16" s="18"/>
      <c r="I16" s="7"/>
      <c r="J16" s="11"/>
    </row>
    <row r="17" spans="2:10" ht="9.75" customHeight="1">
      <c r="B17" s="15" t="s">
        <v>25</v>
      </c>
      <c r="H17" s="18"/>
      <c r="J17" s="11"/>
    </row>
    <row r="18" spans="2:10" ht="10.5" customHeight="1">
      <c r="B18" s="15" t="s">
        <v>31</v>
      </c>
      <c r="H18" s="18"/>
      <c r="J18" s="8"/>
    </row>
    <row r="19" ht="15" customHeight="1">
      <c r="J19" s="8"/>
    </row>
    <row r="20" spans="2:10" ht="15" customHeight="1">
      <c r="B20" s="3" t="s">
        <v>6</v>
      </c>
      <c r="J20" s="8"/>
    </row>
    <row r="21" spans="2:10" ht="15" customHeight="1">
      <c r="B21" s="17" t="s">
        <v>19</v>
      </c>
      <c r="C21" s="17"/>
      <c r="D21" s="22">
        <f>Indtastning!F7</f>
        <v>0</v>
      </c>
      <c r="E21" s="21"/>
      <c r="F21" s="17" t="s">
        <v>8</v>
      </c>
      <c r="H21" s="67">
        <f>Indtastning!F16</f>
        <v>0</v>
      </c>
      <c r="J21" s="8"/>
    </row>
    <row r="22" spans="2:11" ht="15" customHeight="1">
      <c r="B22" s="17" t="s">
        <v>37</v>
      </c>
      <c r="C22" s="17"/>
      <c r="D22" s="21">
        <f>Indtastning!F12</f>
        <v>0</v>
      </c>
      <c r="E22" s="22"/>
      <c r="F22" s="17" t="s">
        <v>20</v>
      </c>
      <c r="G22" s="17"/>
      <c r="H22" s="22">
        <f>Indtastning!F17</f>
        <v>0</v>
      </c>
      <c r="J22" s="13"/>
      <c r="K22" s="23"/>
    </row>
    <row r="23" spans="2:11" ht="15" customHeight="1">
      <c r="B23" s="95" t="s">
        <v>59</v>
      </c>
      <c r="D23" s="21">
        <f>Indtastning!F35</f>
        <v>0</v>
      </c>
      <c r="E23" s="17"/>
      <c r="G23" s="17"/>
      <c r="H23" s="24"/>
      <c r="J23" s="13"/>
      <c r="K23" s="23"/>
    </row>
    <row r="24" spans="6:10" ht="15" customHeight="1">
      <c r="F24" s="25" t="s">
        <v>12</v>
      </c>
      <c r="H24" s="35" t="s">
        <v>13</v>
      </c>
      <c r="J24" s="8"/>
    </row>
    <row r="25" spans="2:10" ht="15" customHeight="1">
      <c r="B25" s="17" t="s">
        <v>10</v>
      </c>
      <c r="C25" s="17"/>
      <c r="D25" s="17"/>
      <c r="F25" s="27">
        <f>Indtastning!F23</f>
        <v>0</v>
      </c>
      <c r="H25" s="36">
        <f>F25/365</f>
        <v>0</v>
      </c>
      <c r="J25" s="26"/>
    </row>
    <row r="26" spans="5:9" ht="15" customHeight="1">
      <c r="E26" s="27"/>
      <c r="I26" s="28"/>
    </row>
    <row r="27" ht="15" customHeight="1"/>
    <row r="39" ht="10.5" customHeight="1"/>
    <row r="51" ht="2.25" customHeight="1"/>
    <row r="52" ht="15">
      <c r="B52" s="30" t="s">
        <v>42</v>
      </c>
    </row>
  </sheetData>
  <sheetProtection sheet="1"/>
  <mergeCells count="1">
    <mergeCell ref="B2:I2"/>
  </mergeCells>
  <hyperlinks>
    <hyperlink ref="B52" location="Indtastning!A1" display="Gå tilbage til indtastning"/>
  </hyperlinks>
  <printOptions/>
  <pageMargins left="0.7874015748031497" right="0.7874015748031497" top="0.8661417322834646" bottom="0.7874015748031497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Landbrugets Rådgivningscenter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Økonomi i 3 gange malkning</dc:title>
  <dc:subject/>
  <dc:creator>lr-3762</dc:creator>
  <cp:keywords/>
  <dc:description/>
  <cp:lastModifiedBy>Merete Martin Jensen</cp:lastModifiedBy>
  <cp:lastPrinted>2015-03-30T12:16:12Z</cp:lastPrinted>
  <dcterms:created xsi:type="dcterms:W3CDTF">2003-10-02T12:16:06Z</dcterms:created>
  <dcterms:modified xsi:type="dcterms:W3CDTF">2015-05-05T12:55:49Z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ideInRollups">
    <vt:lpwstr>1</vt:lpwstr>
  </property>
  <property fmtid="{D5CDD505-2E9C-101B-9397-08002B2CF9AE}" pid="3" name="ArticleStartDate">
    <vt:lpwstr>2015-05-05T00:00:00Z</vt:lpwstr>
  </property>
  <property fmtid="{D5CDD505-2E9C-101B-9397-08002B2CF9AE}" pid="4" name="Ingen besked ved arkivering">
    <vt:lpwstr>0</vt:lpwstr>
  </property>
  <property fmtid="{D5CDD505-2E9C-101B-9397-08002B2CF9AE}" pid="5" name="IsHiddenFromRollup">
    <vt:lpwstr>1.00000000000000</vt:lpwstr>
  </property>
  <property fmtid="{D5CDD505-2E9C-101B-9397-08002B2CF9AE}" pid="6" name="ContentTypeId">
    <vt:lpwstr>0x010100C568DB52D9D0A14D9B2FDCC96666E9F2007948130EC3DB064584E219954237AF3900242457EFB8B24247815D688C526CD44D00C26A9DBCB02B5C4DA1F017B836C045C00060750ADE2E6249BABB5C6118FC133DE800AF2E6DC7107240CAAE62CB7A7C0C3100001404FEB71339AE41B3F16775A14B48F1</vt:lpwstr>
  </property>
  <property fmtid="{D5CDD505-2E9C-101B-9397-08002B2CF9AE}" pid="7" name="Rettighedsgruppe">
    <vt:lpwstr>1</vt:lpwstr>
  </property>
  <property fmtid="{D5CDD505-2E9C-101B-9397-08002B2CF9AE}" pid="8" name="GammelURL">
    <vt:lpwstr/>
  </property>
  <property fmtid="{D5CDD505-2E9C-101B-9397-08002B2CF9AE}" pid="9" name="PublishingRollupImage">
    <vt:lpwstr/>
  </property>
  <property fmtid="{D5CDD505-2E9C-101B-9397-08002B2CF9AE}" pid="10" name="Revisionsdato">
    <vt:lpwstr>2015-05-05T09:18:00Z</vt:lpwstr>
  </property>
  <property fmtid="{D5CDD505-2E9C-101B-9397-08002B2CF9AE}" pid="11" name="DynamicPublishingContent5">
    <vt:lpwstr/>
  </property>
  <property fmtid="{D5CDD505-2E9C-101B-9397-08002B2CF9AE}" pid="12" name="WebInfoSubjects">
    <vt:lpwstr/>
  </property>
  <property fmtid="{D5CDD505-2E9C-101B-9397-08002B2CF9AE}" pid="13" name="PublishingContactEmail">
    <vt:lpwstr/>
  </property>
  <property fmtid="{D5CDD505-2E9C-101B-9397-08002B2CF9AE}" pid="14" name="HeaderStyleDefinitions">
    <vt:lpwstr/>
  </property>
  <property fmtid="{D5CDD505-2E9C-101B-9397-08002B2CF9AE}" pid="15" name="DynamicPublishingContent4">
    <vt:lpwstr/>
  </property>
  <property fmtid="{D5CDD505-2E9C-101B-9397-08002B2CF9AE}" pid="16" name="PublishingVariationRelationshipLinkFieldID">
    <vt:lpwstr/>
  </property>
  <property fmtid="{D5CDD505-2E9C-101B-9397-08002B2CF9AE}" pid="17" name="PublishingPageContent">
    <vt:lpwstr/>
  </property>
  <property fmtid="{D5CDD505-2E9C-101B-9397-08002B2CF9AE}" pid="18" name="Afsender">
    <vt:lpwstr>2</vt:lpwstr>
  </property>
  <property fmtid="{D5CDD505-2E9C-101B-9397-08002B2CF9AE}" pid="19" name="Arkiveringsdato">
    <vt:lpwstr>2100-11-28T00:00:00Z</vt:lpwstr>
  </property>
  <property fmtid="{D5CDD505-2E9C-101B-9397-08002B2CF9AE}" pid="20" name="NetSkabelonValue">
    <vt:lpwstr/>
  </property>
  <property fmtid="{D5CDD505-2E9C-101B-9397-08002B2CF9AE}" pid="21" name="Bekraeftelsesdato">
    <vt:lpwstr>2015-05-05T09:18:00Z</vt:lpwstr>
  </property>
  <property fmtid="{D5CDD505-2E9C-101B-9397-08002B2CF9AE}" pid="22" name="DynamicPublishingContent1">
    <vt:lpwstr/>
  </property>
  <property fmtid="{D5CDD505-2E9C-101B-9397-08002B2CF9AE}" pid="23" name="PublishingVariationGroupID">
    <vt:lpwstr/>
  </property>
  <property fmtid="{D5CDD505-2E9C-101B-9397-08002B2CF9AE}" pid="24" name="Listekode">
    <vt:lpwstr/>
  </property>
  <property fmtid="{D5CDD505-2E9C-101B-9397-08002B2CF9AE}" pid="25" name="DynamicPublishingContent0">
    <vt:lpwstr/>
  </property>
  <property fmtid="{D5CDD505-2E9C-101B-9397-08002B2CF9AE}" pid="26" name="ArticleByLine">
    <vt:lpwstr/>
  </property>
  <property fmtid="{D5CDD505-2E9C-101B-9397-08002B2CF9AE}" pid="27" name="PublishingImageCaption">
    <vt:lpwstr/>
  </property>
  <property fmtid="{D5CDD505-2E9C-101B-9397-08002B2CF9AE}" pid="28" name="Forfattere">
    <vt:lpwstr>17455;# </vt:lpwstr>
  </property>
  <property fmtid="{D5CDD505-2E9C-101B-9397-08002B2CF9AE}" pid="29" name="DynamicPublishingContent3">
    <vt:lpwstr/>
  </property>
  <property fmtid="{D5CDD505-2E9C-101B-9397-08002B2CF9AE}" pid="30" name="Audience">
    <vt:lpwstr/>
  </property>
  <property fmtid="{D5CDD505-2E9C-101B-9397-08002B2CF9AE}" pid="31" name="PublishingPageImage">
    <vt:lpwstr/>
  </property>
  <property fmtid="{D5CDD505-2E9C-101B-9397-08002B2CF9AE}" pid="32" name="DynamicPublishingContent2">
    <vt:lpwstr/>
  </property>
  <property fmtid="{D5CDD505-2E9C-101B-9397-08002B2CF9AE}" pid="33" name="SummaryLink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34" name="PublishingContactPicture">
    <vt:lpwstr/>
  </property>
  <property fmtid="{D5CDD505-2E9C-101B-9397-08002B2CF9AE}" pid="35" name="Informationsserie">
    <vt:lpwstr/>
  </property>
  <property fmtid="{D5CDD505-2E9C-101B-9397-08002B2CF9AE}" pid="36" name="PublishingContact">
    <vt:lpwstr>17455</vt:lpwstr>
  </property>
  <property fmtid="{D5CDD505-2E9C-101B-9397-08002B2CF9AE}" pid="37" name="PublishingContactName">
    <vt:lpwstr/>
  </property>
  <property fmtid="{D5CDD505-2E9C-101B-9397-08002B2CF9AE}" pid="38" name="Noegleord">
    <vt:lpwstr/>
  </property>
  <property fmtid="{D5CDD505-2E9C-101B-9397-08002B2CF9AE}" pid="39" name="EnclosureFor">
    <vt:lpwstr/>
  </property>
  <property fmtid="{D5CDD505-2E9C-101B-9397-08002B2CF9AE}" pid="40" name="Ansvarligafdeling">
    <vt:lpwstr>20</vt:lpwstr>
  </property>
  <property fmtid="{D5CDD505-2E9C-101B-9397-08002B2CF9AE}" pid="41" name="Comments">
    <vt:lpwstr>Regneark</vt:lpwstr>
  </property>
  <property fmtid="{D5CDD505-2E9C-101B-9397-08002B2CF9AE}" pid="42" name="Nummer">
    <vt:lpwstr/>
  </property>
  <property fmtid="{D5CDD505-2E9C-101B-9397-08002B2CF9AE}" pid="43" name="Projekter">
    <vt:lpwstr/>
  </property>
  <property fmtid="{D5CDD505-2E9C-101B-9397-08002B2CF9AE}" pid="44" name="display_urn:schemas-microsoft-com:office:office#PublishingContact">
    <vt:lpwstr>Lars Arne Hjort Nielsen (LCLAN)</vt:lpwstr>
  </property>
  <property fmtid="{D5CDD505-2E9C-101B-9397-08002B2CF9AE}" pid="45" name="ContentType">
    <vt:lpwstr>Landbrugsinfo Binær Fil</vt:lpwstr>
  </property>
  <property fmtid="{D5CDD505-2E9C-101B-9397-08002B2CF9AE}" pid="46" name="display_urn:schemas-microsoft-com:office:office#Forfattere">
    <vt:lpwstr>Lars Arne Hjort Nielsen (LCLAN)</vt:lpwstr>
  </property>
  <property fmtid="{D5CDD505-2E9C-101B-9397-08002B2CF9AE}" pid="47" name="PermalinkID">
    <vt:lpwstr>45bac79e-9ac9-42d8-a262-8448aa83a91a</vt:lpwstr>
  </property>
  <property fmtid="{D5CDD505-2E9C-101B-9397-08002B2CF9AE}" pid="48" name="_dlc_DocId">
    <vt:lpwstr>LBINFO-3825-3</vt:lpwstr>
  </property>
  <property fmtid="{D5CDD505-2E9C-101B-9397-08002B2CF9AE}" pid="49" name="_dlc_DocIdUrl">
    <vt:lpwstr>https://www.landbrugsinfo.dk/Afrapportering/2015/_layouts/DocIdRedir.aspx?ID=LBINFO-3825-3, LBINFO-3825-3</vt:lpwstr>
  </property>
  <property fmtid="{D5CDD505-2E9C-101B-9397-08002B2CF9AE}" pid="50" name="_dlc_DocIdItemGuid">
    <vt:lpwstr>5ffc8e0e-d745-4f5c-9edf-d5ee4bf9c48e</vt:lpwstr>
  </property>
  <property fmtid="{D5CDD505-2E9C-101B-9397-08002B2CF9AE}" pid="51" name="DynamicPublishingContent11">
    <vt:lpwstr/>
  </property>
  <property fmtid="{D5CDD505-2E9C-101B-9397-08002B2CF9AE}" pid="52" name="DynamicPublishingContent14">
    <vt:lpwstr/>
  </property>
  <property fmtid="{D5CDD505-2E9C-101B-9397-08002B2CF9AE}" pid="53" name="DynamicPublishingContent12">
    <vt:lpwstr/>
  </property>
  <property fmtid="{D5CDD505-2E9C-101B-9397-08002B2CF9AE}" pid="54" name="DynamicPublishingContent7">
    <vt:lpwstr/>
  </property>
  <property fmtid="{D5CDD505-2E9C-101B-9397-08002B2CF9AE}" pid="55" name="DynamicPublishingContent6">
    <vt:lpwstr/>
  </property>
  <property fmtid="{D5CDD505-2E9C-101B-9397-08002B2CF9AE}" pid="56" name="WebInfoMultiSelect">
    <vt:lpwstr/>
  </property>
  <property fmtid="{D5CDD505-2E9C-101B-9397-08002B2CF9AE}" pid="57" name="DynamicPublishingContent13">
    <vt:lpwstr/>
  </property>
  <property fmtid="{D5CDD505-2E9C-101B-9397-08002B2CF9AE}" pid="58" name="FinanceYear">
    <vt:lpwstr>2015.00000000000</vt:lpwstr>
  </property>
  <property fmtid="{D5CDD505-2E9C-101B-9397-08002B2CF9AE}" pid="59" name="Bevillingsgivere">
    <vt:lpwstr>2;#</vt:lpwstr>
  </property>
  <property fmtid="{D5CDD505-2E9C-101B-9397-08002B2CF9AE}" pid="60" name="TaksonomiTaxHTField0">
    <vt:lpwstr/>
  </property>
  <property fmtid="{D5CDD505-2E9C-101B-9397-08002B2CF9AE}" pid="61" name="DynamicPublishingContent9">
    <vt:lpwstr/>
  </property>
  <property fmtid="{D5CDD505-2E9C-101B-9397-08002B2CF9AE}" pid="62" name="DynamicPublishingContent10">
    <vt:lpwstr/>
  </property>
  <property fmtid="{D5CDD505-2E9C-101B-9397-08002B2CF9AE}" pid="63" name="WebInfoLawCodes">
    <vt:lpwstr/>
  </property>
  <property fmtid="{D5CDD505-2E9C-101B-9397-08002B2CF9AE}" pid="64" name="DynamicPublishingContent8">
    <vt:lpwstr/>
  </property>
  <property fmtid="{D5CDD505-2E9C-101B-9397-08002B2CF9AE}" pid="65" name="TaxCatchAll">
    <vt:lpwstr/>
  </property>
  <property fmtid="{D5CDD505-2E9C-101B-9397-08002B2CF9AE}" pid="66" name="Taksonomi">
    <vt:lpwstr/>
  </property>
  <property fmtid="{D5CDD505-2E9C-101B-9397-08002B2CF9AE}" pid="67" name="Afrapportering">
    <vt:lpwstr>589;#</vt:lpwstr>
  </property>
  <property fmtid="{D5CDD505-2E9C-101B-9397-08002B2CF9AE}" pid="68" name="Skribenter">
    <vt:lpwstr/>
  </property>
  <property fmtid="{D5CDD505-2E9C-101B-9397-08002B2CF9AE}" pid="69" name="display_urn:schemas-microsoft-com:office:office#Editor">
    <vt:lpwstr>Merete Martin Jensen (lcmcr)</vt:lpwstr>
  </property>
  <property fmtid="{D5CDD505-2E9C-101B-9397-08002B2CF9AE}" pid="70" name="display_urn">
    <vt:lpwstr>Lars Arne Hjort Nielsen (LCLAN)</vt:lpwstr>
  </property>
  <property fmtid="{D5CDD505-2E9C-101B-9397-08002B2CF9AE}" pid="71" name="Sorteringsorden">
    <vt:lpwstr/>
  </property>
  <property fmtid="{D5CDD505-2E9C-101B-9397-08002B2CF9AE}" pid="72" name="Order">
    <vt:lpwstr>300.000000000000</vt:lpwstr>
  </property>
  <property fmtid="{D5CDD505-2E9C-101B-9397-08002B2CF9AE}" pid="73" name="xd_ProgID">
    <vt:lpwstr/>
  </property>
  <property fmtid="{D5CDD505-2E9C-101B-9397-08002B2CF9AE}" pid="74" name="PublishingStartDate">
    <vt:lpwstr/>
  </property>
  <property fmtid="{D5CDD505-2E9C-101B-9397-08002B2CF9AE}" pid="75" name="TemplateUrl">
    <vt:lpwstr/>
  </property>
  <property fmtid="{D5CDD505-2E9C-101B-9397-08002B2CF9AE}" pid="76" name="_dlc_DocIdPersistId">
    <vt:lpwstr/>
  </property>
  <property fmtid="{D5CDD505-2E9C-101B-9397-08002B2CF9AE}" pid="77" name="PublishingExpirationDate">
    <vt:lpwstr/>
  </property>
  <property fmtid="{D5CDD505-2E9C-101B-9397-08002B2CF9AE}" pid="78" name="display_urn:schemas-microsoft-com:office:office#Author">
    <vt:lpwstr>Merete Martin Jensen (lcmcr)</vt:lpwstr>
  </property>
  <property fmtid="{D5CDD505-2E9C-101B-9397-08002B2CF9AE}" pid="79" name="HitCount">
    <vt:lpwstr/>
  </property>
  <property fmtid="{D5CDD505-2E9C-101B-9397-08002B2CF9AE}" pid="80" name="Kontaktpersoner">
    <vt:lpwstr/>
  </property>
  <property fmtid="{D5CDD505-2E9C-101B-9397-08002B2CF9AE}" pid="81" name="_SourceUrl">
    <vt:lpwstr/>
  </property>
  <property fmtid="{D5CDD505-2E9C-101B-9397-08002B2CF9AE}" pid="82" name="_SharedFileIndex">
    <vt:lpwstr/>
  </property>
  <property fmtid="{D5CDD505-2E9C-101B-9397-08002B2CF9AE}" pid="83" name="PublishingPageLayout">
    <vt:lpwstr/>
  </property>
  <property fmtid="{D5CDD505-2E9C-101B-9397-08002B2CF9AE}" pid="84" name="xd_Signature">
    <vt:lpwstr/>
  </property>
  <property fmtid="{D5CDD505-2E9C-101B-9397-08002B2CF9AE}" pid="85" name="ProjectID">
    <vt:lpwstr>X589X</vt:lpwstr>
  </property>
</Properties>
</file>